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heckCompatibility="1" defaultThemeVersion="124226"/>
  <mc:AlternateContent xmlns:mc="http://schemas.openxmlformats.org/markup-compatibility/2006">
    <mc:Choice Requires="x15">
      <x15ac:absPath xmlns:x15ac="http://schemas.microsoft.com/office/spreadsheetml/2010/11/ac" url="\\LS220DBB88\serverS\Surplus\HP\contents\file\"/>
    </mc:Choice>
  </mc:AlternateContent>
  <xr:revisionPtr revIDLastSave="0" documentId="13_ncr:1_{3DF14A54-04B3-4D69-9249-81C1FE75C9A7}" xr6:coauthVersionLast="47" xr6:coauthVersionMax="47" xr10:uidLastSave="{00000000-0000-0000-0000-000000000000}"/>
  <workbookProtection workbookAlgorithmName="SHA-512" workbookHashValue="d9cqftwq/5gt8/weO5W/wJNZc440x83i+mbrl+VtAHlVtI6tMUVwl+H4B/CEMJWR35bgeVMVIzWOcRndyeIPCw==" workbookSaltValue="hjlk7YX6CXNrtusR8FoHUw==" workbookSpinCount="100000" lockStructure="1"/>
  <bookViews>
    <workbookView xWindow="4515" yWindow="315" windowWidth="15030" windowHeight="14355" activeTab="1" xr2:uid="{00000000-000D-0000-FFFF-FFFF00000000}"/>
  </bookViews>
  <sheets>
    <sheet name="注意事項" sheetId="7" r:id="rId1"/>
    <sheet name="相続税シミュレーション" sheetId="14" r:id="rId2"/>
    <sheet name="計算用ワークシート" sheetId="13" state="hidden"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 i="14" l="1"/>
  <c r="F31" i="14" s="1"/>
  <c r="D32" i="14" s="1"/>
  <c r="F7" i="14" l="1"/>
  <c r="F6" i="14"/>
  <c r="F5" i="14"/>
  <c r="F4" i="14"/>
  <c r="G7" i="14" l="1"/>
  <c r="G6" i="14"/>
  <c r="G5" i="14"/>
  <c r="C18" i="13"/>
  <c r="B16" i="13"/>
  <c r="D9" i="14" s="1"/>
  <c r="D37" i="14"/>
  <c r="F29" i="14" l="1"/>
  <c r="D30" i="14" s="1"/>
  <c r="D33" i="14" s="1"/>
  <c r="K18" i="13"/>
  <c r="G4" i="14"/>
  <c r="D18" i="13"/>
  <c r="G18" i="13" l="1"/>
  <c r="H18" i="13"/>
  <c r="E18" i="13"/>
  <c r="I18" i="13"/>
  <c r="J18" i="13"/>
  <c r="F18" i="13"/>
  <c r="D39" i="14" l="1"/>
  <c r="B18" i="13"/>
  <c r="B15" i="13" l="1"/>
  <c r="B17" i="13" s="1"/>
  <c r="K19" i="13" s="1"/>
  <c r="K20" i="13" s="1"/>
  <c r="D41" i="14"/>
  <c r="D40" i="14"/>
  <c r="D42" i="14"/>
  <c r="D43" i="14"/>
  <c r="D14" i="13" l="1"/>
  <c r="I14" i="13"/>
  <c r="C14" i="13"/>
  <c r="F25" i="13" s="1"/>
  <c r="F24" i="13"/>
  <c r="H24" i="13" s="1"/>
  <c r="K14" i="13"/>
  <c r="E14" i="13"/>
  <c r="H14" i="13"/>
  <c r="J14" i="13"/>
  <c r="F14" i="13"/>
  <c r="G14" i="13"/>
  <c r="H19" i="13"/>
  <c r="H20" i="13" s="1"/>
  <c r="J19" i="13"/>
  <c r="J20" i="13" s="1"/>
  <c r="E19" i="13"/>
  <c r="E20" i="13" s="1"/>
  <c r="D19" i="13"/>
  <c r="D20" i="13" s="1"/>
  <c r="C19" i="13"/>
  <c r="C20" i="13" s="1"/>
  <c r="G19" i="13"/>
  <c r="G20" i="13" s="1"/>
  <c r="I19" i="13"/>
  <c r="I20" i="13" s="1"/>
  <c r="F19" i="13"/>
  <c r="F20" i="13" s="1"/>
  <c r="F26" i="13" l="1"/>
  <c r="B20" i="13"/>
  <c r="F27" i="13" l="1"/>
  <c r="B22" i="13" s="1"/>
  <c r="B27" i="13" s="1"/>
  <c r="H21" i="13"/>
  <c r="F21" i="13"/>
  <c r="D21" i="13"/>
  <c r="D48" i="14" s="1"/>
  <c r="I21" i="13"/>
  <c r="J21" i="13"/>
  <c r="K21" i="13"/>
  <c r="C21" i="13"/>
  <c r="E21" i="13"/>
  <c r="G21" i="13"/>
  <c r="D47" i="14" l="1"/>
  <c r="D46" i="14"/>
</calcChain>
</file>

<file path=xl/sharedStrings.xml><?xml version="1.0" encoding="utf-8"?>
<sst xmlns="http://schemas.openxmlformats.org/spreadsheetml/2006/main" count="162" uniqueCount="122">
  <si>
    <t>配偶者</t>
    <rPh sb="0" eb="3">
      <t>ハイグウシャ</t>
    </rPh>
    <phoneticPr fontId="2"/>
  </si>
  <si>
    <t>法定相続分</t>
    <rPh sb="0" eb="2">
      <t>ホウテイ</t>
    </rPh>
    <rPh sb="2" eb="4">
      <t>ソウゾク</t>
    </rPh>
    <rPh sb="4" eb="5">
      <t>ブン</t>
    </rPh>
    <phoneticPr fontId="2"/>
  </si>
  <si>
    <t>基礎控除額</t>
    <rPh sb="0" eb="2">
      <t>キソ</t>
    </rPh>
    <rPh sb="2" eb="4">
      <t>コウジョ</t>
    </rPh>
    <rPh sb="4" eb="5">
      <t>ガク</t>
    </rPh>
    <phoneticPr fontId="2"/>
  </si>
  <si>
    <t>合計</t>
    <rPh sb="0" eb="2">
      <t>ゴウケイ</t>
    </rPh>
    <phoneticPr fontId="2"/>
  </si>
  <si>
    <t>課税価格の合計額</t>
    <rPh sb="0" eb="2">
      <t>カゼイ</t>
    </rPh>
    <rPh sb="2" eb="4">
      <t>カカク</t>
    </rPh>
    <rPh sb="5" eb="7">
      <t>ゴウケイ</t>
    </rPh>
    <rPh sb="7" eb="8">
      <t>ガク</t>
    </rPh>
    <phoneticPr fontId="2"/>
  </si>
  <si>
    <t>課税遺産総額</t>
    <rPh sb="0" eb="2">
      <t>カゼイ</t>
    </rPh>
    <rPh sb="2" eb="4">
      <t>イサン</t>
    </rPh>
    <rPh sb="4" eb="6">
      <t>ソウガク</t>
    </rPh>
    <phoneticPr fontId="2"/>
  </si>
  <si>
    <t>相続税額計算シート</t>
    <rPh sb="0" eb="2">
      <t>ソウゾク</t>
    </rPh>
    <rPh sb="2" eb="4">
      <t>ゼイガク</t>
    </rPh>
    <rPh sb="4" eb="6">
      <t>ケイサン</t>
    </rPh>
    <phoneticPr fontId="2"/>
  </si>
  <si>
    <t>相続税の速算表</t>
    <rPh sb="0" eb="3">
      <t>ソウゾクゼイ</t>
    </rPh>
    <rPh sb="4" eb="5">
      <t>ソク</t>
    </rPh>
    <rPh sb="5" eb="6">
      <t>サン</t>
    </rPh>
    <rPh sb="6" eb="7">
      <t>ヒョウ</t>
    </rPh>
    <phoneticPr fontId="2"/>
  </si>
  <si>
    <t>税率</t>
    <rPh sb="0" eb="2">
      <t>ゼイリツ</t>
    </rPh>
    <phoneticPr fontId="2"/>
  </si>
  <si>
    <t>控除額</t>
    <rPh sb="0" eb="2">
      <t>コウジョ</t>
    </rPh>
    <rPh sb="2" eb="3">
      <t>ガク</t>
    </rPh>
    <phoneticPr fontId="2"/>
  </si>
  <si>
    <t>取得価額</t>
    <rPh sb="0" eb="2">
      <t>シュトク</t>
    </rPh>
    <rPh sb="2" eb="4">
      <t>カガク</t>
    </rPh>
    <phoneticPr fontId="2"/>
  </si>
  <si>
    <t>相続税額の総額</t>
    <rPh sb="0" eb="2">
      <t>ソウゾク</t>
    </rPh>
    <rPh sb="2" eb="4">
      <t>ゼイガク</t>
    </rPh>
    <rPh sb="5" eb="7">
      <t>ソウガク</t>
    </rPh>
    <phoneticPr fontId="2"/>
  </si>
  <si>
    <t>相次相続控除額</t>
    <rPh sb="0" eb="1">
      <t>ソウ</t>
    </rPh>
    <rPh sb="1" eb="2">
      <t>ジ</t>
    </rPh>
    <rPh sb="2" eb="4">
      <t>ソウゾク</t>
    </rPh>
    <rPh sb="4" eb="6">
      <t>コウジョ</t>
    </rPh>
    <rPh sb="6" eb="7">
      <t>ガク</t>
    </rPh>
    <phoneticPr fontId="2"/>
  </si>
  <si>
    <t>外国税額控除額</t>
    <rPh sb="0" eb="2">
      <t>ガイコク</t>
    </rPh>
    <rPh sb="2" eb="4">
      <t>ゼイガク</t>
    </rPh>
    <rPh sb="4" eb="6">
      <t>コウジョ</t>
    </rPh>
    <rPh sb="6" eb="7">
      <t>ガク</t>
    </rPh>
    <phoneticPr fontId="2"/>
  </si>
  <si>
    <t>配偶者の税額軽減用WORK</t>
    <rPh sb="0" eb="3">
      <t>ハイグウシャ</t>
    </rPh>
    <rPh sb="4" eb="6">
      <t>ゼイガク</t>
    </rPh>
    <rPh sb="6" eb="8">
      <t>ケイゲン</t>
    </rPh>
    <rPh sb="8" eb="9">
      <t>ヨウ</t>
    </rPh>
    <phoneticPr fontId="2"/>
  </si>
  <si>
    <t>イ</t>
    <phoneticPr fontId="2"/>
  </si>
  <si>
    <t>ロ</t>
    <phoneticPr fontId="2"/>
  </si>
  <si>
    <t>軽減額</t>
    <rPh sb="0" eb="2">
      <t>ケイゲン</t>
    </rPh>
    <rPh sb="2" eb="3">
      <t>ガク</t>
    </rPh>
    <phoneticPr fontId="2"/>
  </si>
  <si>
    <t>少ない金額</t>
    <rPh sb="0" eb="1">
      <t>スク</t>
    </rPh>
    <rPh sb="3" eb="4">
      <t>キン</t>
    </rPh>
    <rPh sb="4" eb="5">
      <t>ガク</t>
    </rPh>
    <phoneticPr fontId="2"/>
  </si>
  <si>
    <t>相続税額の合計額</t>
    <rPh sb="0" eb="2">
      <t>ソウゾク</t>
    </rPh>
    <rPh sb="2" eb="4">
      <t>ゼイガク</t>
    </rPh>
    <rPh sb="5" eb="7">
      <t>ゴウケイ</t>
    </rPh>
    <rPh sb="7" eb="8">
      <t>ガク</t>
    </rPh>
    <phoneticPr fontId="2"/>
  </si>
  <si>
    <t>No.</t>
    <phoneticPr fontId="8"/>
  </si>
  <si>
    <t>現預金</t>
    <rPh sb="0" eb="3">
      <t>ゲンヨキン</t>
    </rPh>
    <phoneticPr fontId="8"/>
  </si>
  <si>
    <t>現金</t>
    <rPh sb="0" eb="2">
      <t>ゲンキン</t>
    </rPh>
    <phoneticPr fontId="8"/>
  </si>
  <si>
    <t>預金・貯金</t>
    <rPh sb="0" eb="2">
      <t>ヨキン</t>
    </rPh>
    <rPh sb="3" eb="5">
      <t>チョキン</t>
    </rPh>
    <phoneticPr fontId="8"/>
  </si>
  <si>
    <t>不動産</t>
    <rPh sb="0" eb="3">
      <t>フドウサン</t>
    </rPh>
    <phoneticPr fontId="8"/>
  </si>
  <si>
    <t>自宅土地</t>
    <rPh sb="0" eb="2">
      <t>ジタク</t>
    </rPh>
    <rPh sb="2" eb="4">
      <t>トチ</t>
    </rPh>
    <phoneticPr fontId="8"/>
  </si>
  <si>
    <t>自宅建物</t>
    <rPh sb="0" eb="2">
      <t>ジタク</t>
    </rPh>
    <rPh sb="2" eb="4">
      <t>タテモノ</t>
    </rPh>
    <phoneticPr fontId="8"/>
  </si>
  <si>
    <t>その他土地</t>
    <rPh sb="2" eb="3">
      <t>タ</t>
    </rPh>
    <rPh sb="3" eb="5">
      <t>トチ</t>
    </rPh>
    <phoneticPr fontId="8"/>
  </si>
  <si>
    <t>その他建物</t>
    <rPh sb="2" eb="3">
      <t>タ</t>
    </rPh>
    <rPh sb="3" eb="5">
      <t>タテモノ</t>
    </rPh>
    <phoneticPr fontId="8"/>
  </si>
  <si>
    <t>田畑・山林等</t>
    <rPh sb="0" eb="1">
      <t>デン</t>
    </rPh>
    <rPh sb="1" eb="2">
      <t>ハタ</t>
    </rPh>
    <rPh sb="3" eb="5">
      <t>サンリン</t>
    </rPh>
    <rPh sb="5" eb="6">
      <t>トウ</t>
    </rPh>
    <phoneticPr fontId="8"/>
  </si>
  <si>
    <t>有価証券</t>
    <rPh sb="0" eb="2">
      <t>ユウカ</t>
    </rPh>
    <rPh sb="2" eb="4">
      <t>ショウケン</t>
    </rPh>
    <phoneticPr fontId="8"/>
  </si>
  <si>
    <t>上場株式</t>
    <rPh sb="0" eb="2">
      <t>ジョウジョウ</t>
    </rPh>
    <rPh sb="2" eb="4">
      <t>カブシキ</t>
    </rPh>
    <phoneticPr fontId="8"/>
  </si>
  <si>
    <t>非上場株式</t>
    <rPh sb="0" eb="1">
      <t>ヒ</t>
    </rPh>
    <rPh sb="1" eb="3">
      <t>ジョウジョウ</t>
    </rPh>
    <rPh sb="3" eb="5">
      <t>カブシキ</t>
    </rPh>
    <phoneticPr fontId="8"/>
  </si>
  <si>
    <t>公社債</t>
    <rPh sb="0" eb="3">
      <t>コウシャサイ</t>
    </rPh>
    <phoneticPr fontId="8"/>
  </si>
  <si>
    <t>その他の有価証券</t>
    <rPh sb="2" eb="3">
      <t>タ</t>
    </rPh>
    <rPh sb="4" eb="6">
      <t>ユウカ</t>
    </rPh>
    <rPh sb="6" eb="8">
      <t>ショウケン</t>
    </rPh>
    <phoneticPr fontId="8"/>
  </si>
  <si>
    <t>自動車・船舶等</t>
    <rPh sb="0" eb="3">
      <t>ジドウシャ</t>
    </rPh>
    <rPh sb="4" eb="6">
      <t>センパク</t>
    </rPh>
    <rPh sb="6" eb="7">
      <t>トウ</t>
    </rPh>
    <phoneticPr fontId="8"/>
  </si>
  <si>
    <t>動産</t>
    <rPh sb="0" eb="2">
      <t>ドウサン</t>
    </rPh>
    <phoneticPr fontId="8"/>
  </si>
  <si>
    <t>貴金属・絵画・骨董品等</t>
    <rPh sb="0" eb="3">
      <t>キキンゾク</t>
    </rPh>
    <rPh sb="4" eb="6">
      <t>カイガ</t>
    </rPh>
    <rPh sb="7" eb="10">
      <t>コットウヒン</t>
    </rPh>
    <rPh sb="10" eb="11">
      <t>トウ</t>
    </rPh>
    <phoneticPr fontId="8"/>
  </si>
  <si>
    <t>その他の動産</t>
    <rPh sb="2" eb="3">
      <t>タ</t>
    </rPh>
    <rPh sb="4" eb="6">
      <t>ドウサン</t>
    </rPh>
    <phoneticPr fontId="8"/>
  </si>
  <si>
    <t>その他の財産</t>
    <rPh sb="2" eb="3">
      <t>タ</t>
    </rPh>
    <rPh sb="4" eb="6">
      <t>ザイサン</t>
    </rPh>
    <phoneticPr fontId="8"/>
  </si>
  <si>
    <t>貸付金</t>
    <rPh sb="0" eb="2">
      <t>カシツケ</t>
    </rPh>
    <rPh sb="2" eb="3">
      <t>キン</t>
    </rPh>
    <phoneticPr fontId="8"/>
  </si>
  <si>
    <t>保険金等</t>
    <rPh sb="0" eb="3">
      <t>ホケンキン</t>
    </rPh>
    <rPh sb="3" eb="4">
      <t>トウ</t>
    </rPh>
    <phoneticPr fontId="8"/>
  </si>
  <si>
    <t>生命保険金</t>
    <rPh sb="0" eb="2">
      <t>セイメイ</t>
    </rPh>
    <rPh sb="2" eb="5">
      <t>ホケンキン</t>
    </rPh>
    <phoneticPr fontId="8"/>
  </si>
  <si>
    <t>債務</t>
    <rPh sb="0" eb="2">
      <t>サイム</t>
    </rPh>
    <phoneticPr fontId="8"/>
  </si>
  <si>
    <t>借入金</t>
    <rPh sb="0" eb="2">
      <t>カリイレ</t>
    </rPh>
    <rPh sb="2" eb="3">
      <t>キン</t>
    </rPh>
    <phoneticPr fontId="8"/>
  </si>
  <si>
    <t>未払債務・未払税金</t>
    <rPh sb="0" eb="2">
      <t>ミハラ</t>
    </rPh>
    <rPh sb="2" eb="4">
      <t>サイム</t>
    </rPh>
    <rPh sb="5" eb="7">
      <t>ミハライ</t>
    </rPh>
    <rPh sb="7" eb="9">
      <t>ゼイキン</t>
    </rPh>
    <phoneticPr fontId="8"/>
  </si>
  <si>
    <t>万円</t>
    <rPh sb="0" eb="2">
      <t>マンエン</t>
    </rPh>
    <phoneticPr fontId="8"/>
  </si>
  <si>
    <t>合計</t>
    <rPh sb="0" eb="2">
      <t>ゴウケイ</t>
    </rPh>
    <phoneticPr fontId="8"/>
  </si>
  <si>
    <t>２．相続財産の入力</t>
    <rPh sb="2" eb="4">
      <t>ソウゾク</t>
    </rPh>
    <rPh sb="4" eb="6">
      <t>ザイサン</t>
    </rPh>
    <rPh sb="7" eb="9">
      <t>ニュウリョク</t>
    </rPh>
    <phoneticPr fontId="8"/>
  </si>
  <si>
    <t>法定相続人の数</t>
    <rPh sb="0" eb="2">
      <t>ホウテイ</t>
    </rPh>
    <rPh sb="2" eb="4">
      <t>ソウゾク</t>
    </rPh>
    <rPh sb="4" eb="5">
      <t>ニン</t>
    </rPh>
    <rPh sb="6" eb="7">
      <t>カズ</t>
    </rPh>
    <phoneticPr fontId="8"/>
  </si>
  <si>
    <t>【内訳】</t>
    <rPh sb="1" eb="3">
      <t>ウチワケ</t>
    </rPh>
    <phoneticPr fontId="8"/>
  </si>
  <si>
    <t>配偶者</t>
    <rPh sb="0" eb="3">
      <t>ハイグウシャ</t>
    </rPh>
    <phoneticPr fontId="8"/>
  </si>
  <si>
    <t>子供</t>
    <rPh sb="0" eb="2">
      <t>コドモ</t>
    </rPh>
    <phoneticPr fontId="8"/>
  </si>
  <si>
    <t>父母</t>
    <rPh sb="0" eb="2">
      <t>フボ</t>
    </rPh>
    <phoneticPr fontId="8"/>
  </si>
  <si>
    <t>兄弟姉妹</t>
    <rPh sb="0" eb="2">
      <t>ケイテイ</t>
    </rPh>
    <rPh sb="2" eb="4">
      <t>シマイ</t>
    </rPh>
    <phoneticPr fontId="8"/>
  </si>
  <si>
    <t>（ 1 or 0 ）</t>
    <phoneticPr fontId="8"/>
  </si>
  <si>
    <t>（ 0 ～ 8 ）</t>
    <phoneticPr fontId="8"/>
  </si>
  <si>
    <t>（ 0 ～ 2 ）</t>
    <phoneticPr fontId="8"/>
  </si>
  <si>
    <t>A</t>
    <phoneticPr fontId="2"/>
  </si>
  <si>
    <t>B</t>
    <phoneticPr fontId="2"/>
  </si>
  <si>
    <t>C</t>
    <phoneticPr fontId="2"/>
  </si>
  <si>
    <t>D</t>
    <phoneticPr fontId="2"/>
  </si>
  <si>
    <t>E</t>
    <phoneticPr fontId="2"/>
  </si>
  <si>
    <t>F</t>
    <phoneticPr fontId="2"/>
  </si>
  <si>
    <t>G</t>
    <phoneticPr fontId="2"/>
  </si>
  <si>
    <t>H</t>
    <phoneticPr fontId="2"/>
  </si>
  <si>
    <t>相続割合</t>
    <rPh sb="0" eb="2">
      <t>ソウゾク</t>
    </rPh>
    <rPh sb="2" eb="4">
      <t>ワリアイ</t>
    </rPh>
    <phoneticPr fontId="8"/>
  </si>
  <si>
    <t>1人あたり</t>
    <rPh sb="1" eb="2">
      <t>ヒト</t>
    </rPh>
    <phoneticPr fontId="8"/>
  </si>
  <si>
    <t>財産の種類</t>
    <rPh sb="0" eb="2">
      <t>ザイサン</t>
    </rPh>
    <rPh sb="3" eb="5">
      <t>シュルイ</t>
    </rPh>
    <phoneticPr fontId="8"/>
  </si>
  <si>
    <t>財産の金額</t>
    <rPh sb="0" eb="2">
      <t>ザイサン</t>
    </rPh>
    <rPh sb="3" eb="5">
      <t>キンガク</t>
    </rPh>
    <phoneticPr fontId="8"/>
  </si>
  <si>
    <t>（入力値）</t>
    <rPh sb="1" eb="4">
      <t>ニュウリョクチ</t>
    </rPh>
    <phoneticPr fontId="8"/>
  </si>
  <si>
    <t>その他の
財産</t>
    <rPh sb="2" eb="3">
      <t>タ</t>
    </rPh>
    <rPh sb="5" eb="7">
      <t>ザイサン</t>
    </rPh>
    <phoneticPr fontId="8"/>
  </si>
  <si>
    <t>（非課税限度額）</t>
    <rPh sb="1" eb="4">
      <t>ヒカゼイ</t>
    </rPh>
    <rPh sb="4" eb="6">
      <t>ゲンド</t>
    </rPh>
    <rPh sb="6" eb="7">
      <t>ガク</t>
    </rPh>
    <phoneticPr fontId="8"/>
  </si>
  <si>
    <t>非課税限度額控除後</t>
    <rPh sb="0" eb="3">
      <t>ヒカゼイ</t>
    </rPh>
    <rPh sb="3" eb="5">
      <t>ゲンド</t>
    </rPh>
    <rPh sb="5" eb="6">
      <t>ガク</t>
    </rPh>
    <rPh sb="6" eb="8">
      <t>コウジョ</t>
    </rPh>
    <rPh sb="8" eb="9">
      <t>ゴ</t>
    </rPh>
    <phoneticPr fontId="8"/>
  </si>
  <si>
    <t>葬式費用</t>
    <rPh sb="0" eb="2">
      <t>ソウシキ</t>
    </rPh>
    <rPh sb="2" eb="4">
      <t>ヒヨウ</t>
    </rPh>
    <phoneticPr fontId="8"/>
  </si>
  <si>
    <t>万円</t>
    <rPh sb="0" eb="2">
      <t>マンエン</t>
    </rPh>
    <phoneticPr fontId="8"/>
  </si>
  <si>
    <t>３．相続財産の金額の合計額</t>
    <rPh sb="2" eb="4">
      <t>ソウゾク</t>
    </rPh>
    <rPh sb="4" eb="6">
      <t>ザイサン</t>
    </rPh>
    <rPh sb="7" eb="9">
      <t>キンガク</t>
    </rPh>
    <rPh sb="10" eb="12">
      <t>ゴウケイ</t>
    </rPh>
    <rPh sb="12" eb="13">
      <t>ガク</t>
    </rPh>
    <phoneticPr fontId="8"/>
  </si>
  <si>
    <t>４．相続税額の合計額</t>
    <rPh sb="2" eb="4">
      <t>ソウゾク</t>
    </rPh>
    <rPh sb="4" eb="5">
      <t>ゼイ</t>
    </rPh>
    <rPh sb="5" eb="6">
      <t>ガク</t>
    </rPh>
    <rPh sb="7" eb="9">
      <t>ゴウケイ</t>
    </rPh>
    <rPh sb="9" eb="10">
      <t>ガク</t>
    </rPh>
    <phoneticPr fontId="8"/>
  </si>
  <si>
    <t>相続税額の合計</t>
    <rPh sb="0" eb="3">
      <t>ソウゾクゼイ</t>
    </rPh>
    <rPh sb="3" eb="4">
      <t>ガク</t>
    </rPh>
    <rPh sb="5" eb="7">
      <t>ゴウケイ</t>
    </rPh>
    <phoneticPr fontId="8"/>
  </si>
  <si>
    <t>各人の課税価格</t>
    <rPh sb="0" eb="2">
      <t>カクジン</t>
    </rPh>
    <rPh sb="3" eb="5">
      <t>カゼイ</t>
    </rPh>
    <rPh sb="5" eb="7">
      <t>カカク</t>
    </rPh>
    <phoneticPr fontId="2"/>
  </si>
  <si>
    <t>法定相続分に応じる各取得金額</t>
    <rPh sb="0" eb="2">
      <t>ホウテイ</t>
    </rPh>
    <rPh sb="2" eb="4">
      <t>ソウゾク</t>
    </rPh>
    <rPh sb="4" eb="5">
      <t>ブン</t>
    </rPh>
    <rPh sb="6" eb="7">
      <t>オウ</t>
    </rPh>
    <rPh sb="9" eb="10">
      <t>カク</t>
    </rPh>
    <rPh sb="10" eb="12">
      <t>シュトク</t>
    </rPh>
    <rPh sb="12" eb="14">
      <t>キンガク</t>
    </rPh>
    <phoneticPr fontId="2"/>
  </si>
  <si>
    <t>算出相続税額</t>
    <rPh sb="0" eb="2">
      <t>サンシュツ</t>
    </rPh>
    <rPh sb="2" eb="5">
      <t>ソウゾクゼイ</t>
    </rPh>
    <rPh sb="5" eb="6">
      <t>ガク</t>
    </rPh>
    <phoneticPr fontId="2"/>
  </si>
  <si>
    <t>配偶者の税額軽減額</t>
    <rPh sb="0" eb="3">
      <t>ハイグウシャ</t>
    </rPh>
    <rPh sb="4" eb="6">
      <t>ゼイガク</t>
    </rPh>
    <rPh sb="6" eb="8">
      <t>ケイゲン</t>
    </rPh>
    <rPh sb="8" eb="9">
      <t>ガク</t>
    </rPh>
    <phoneticPr fontId="2"/>
  </si>
  <si>
    <t>未成年者控除額</t>
    <rPh sb="0" eb="4">
      <t>ミセイネンシャ</t>
    </rPh>
    <rPh sb="4" eb="6">
      <t>コウジョ</t>
    </rPh>
    <rPh sb="6" eb="7">
      <t>ガク</t>
    </rPh>
    <phoneticPr fontId="2"/>
  </si>
  <si>
    <t>障害者控除額</t>
    <rPh sb="0" eb="3">
      <t>ショウガイシャ</t>
    </rPh>
    <rPh sb="3" eb="5">
      <t>コウジョ</t>
    </rPh>
    <rPh sb="5" eb="6">
      <t>ガク</t>
    </rPh>
    <phoneticPr fontId="2"/>
  </si>
  <si>
    <t>【Excelシート名】</t>
    <rPh sb="9" eb="10">
      <t>メイ</t>
    </rPh>
    <phoneticPr fontId="12"/>
  </si>
  <si>
    <t>【動作確認環境】</t>
    <rPh sb="1" eb="3">
      <t>ドウサ</t>
    </rPh>
    <rPh sb="3" eb="5">
      <t>カクニン</t>
    </rPh>
    <rPh sb="5" eb="7">
      <t>カンキョウ</t>
    </rPh>
    <phoneticPr fontId="12"/>
  </si>
  <si>
    <t>【作成者】</t>
    <rPh sb="1" eb="3">
      <t>サクセイ</t>
    </rPh>
    <rPh sb="3" eb="4">
      <t>シャ</t>
    </rPh>
    <phoneticPr fontId="12"/>
  </si>
  <si>
    <t>サープラス税理士法人</t>
    <rPh sb="5" eb="8">
      <t>ゼイリシ</t>
    </rPh>
    <rPh sb="8" eb="10">
      <t>ホウジン</t>
    </rPh>
    <phoneticPr fontId="12"/>
  </si>
  <si>
    <t>http://www.surplus.or.jp</t>
    <phoneticPr fontId="12"/>
  </si>
  <si>
    <t>・マクロは使用していません。</t>
    <rPh sb="5" eb="7">
      <t>シヨウ</t>
    </rPh>
    <phoneticPr fontId="12"/>
  </si>
  <si>
    <t>【注意事項】</t>
    <rPh sb="1" eb="3">
      <t>チュウイ</t>
    </rPh>
    <rPh sb="3" eb="5">
      <t>ジコウ</t>
    </rPh>
    <phoneticPr fontId="12"/>
  </si>
  <si>
    <t>・当Excelシートの使用により、使用者に不利益、損害が生じた場合においても、当社は一切の責任は持ちません。</t>
    <rPh sb="1" eb="2">
      <t>トウ</t>
    </rPh>
    <rPh sb="11" eb="13">
      <t>シヨウ</t>
    </rPh>
    <rPh sb="17" eb="19">
      <t>シヨウ</t>
    </rPh>
    <rPh sb="19" eb="20">
      <t>シャ</t>
    </rPh>
    <rPh sb="21" eb="24">
      <t>フリエキ</t>
    </rPh>
    <rPh sb="25" eb="27">
      <t>ソンガイ</t>
    </rPh>
    <rPh sb="28" eb="29">
      <t>ショウ</t>
    </rPh>
    <rPh sb="31" eb="33">
      <t>バアイ</t>
    </rPh>
    <rPh sb="39" eb="41">
      <t>トウシャ</t>
    </rPh>
    <rPh sb="42" eb="44">
      <t>イッサイ</t>
    </rPh>
    <rPh sb="45" eb="47">
      <t>セキニン</t>
    </rPh>
    <rPh sb="48" eb="49">
      <t>モ</t>
    </rPh>
    <phoneticPr fontId="12"/>
  </si>
  <si>
    <t>【改版リスト】</t>
    <rPh sb="1" eb="3">
      <t>カイハン</t>
    </rPh>
    <phoneticPr fontId="12"/>
  </si>
  <si>
    <t>【相続税シミュレーションの概要】</t>
    <rPh sb="1" eb="4">
      <t>ソウゾクゼイ</t>
    </rPh>
    <rPh sb="13" eb="15">
      <t>ガイヨウ</t>
    </rPh>
    <phoneticPr fontId="12"/>
  </si>
  <si>
    <t>・相続税の計算は、平成27年1月1日以後の相続に適用される新税率及び基礎控除額に対応しています。</t>
    <rPh sb="1" eb="4">
      <t>ソウゾクゼイ</t>
    </rPh>
    <rPh sb="5" eb="7">
      <t>ケイサン</t>
    </rPh>
    <rPh sb="9" eb="11">
      <t>ヘイセイ</t>
    </rPh>
    <rPh sb="13" eb="14">
      <t>ネン</t>
    </rPh>
    <rPh sb="15" eb="16">
      <t>ガツ</t>
    </rPh>
    <rPh sb="17" eb="18">
      <t>ニチ</t>
    </rPh>
    <rPh sb="18" eb="20">
      <t>イゴ</t>
    </rPh>
    <rPh sb="21" eb="23">
      <t>ソウゾク</t>
    </rPh>
    <rPh sb="24" eb="26">
      <t>テキヨウ</t>
    </rPh>
    <rPh sb="29" eb="32">
      <t>シンゼイリツ</t>
    </rPh>
    <rPh sb="32" eb="33">
      <t>オヨ</t>
    </rPh>
    <rPh sb="34" eb="36">
      <t>キソ</t>
    </rPh>
    <rPh sb="36" eb="38">
      <t>コウジョ</t>
    </rPh>
    <rPh sb="38" eb="39">
      <t>ガク</t>
    </rPh>
    <rPh sb="40" eb="42">
      <t>タイオウ</t>
    </rPh>
    <phoneticPr fontId="12"/>
  </si>
  <si>
    <t>・法定相続人が法定相続分により取得することを前提とした計算方法になっていますので、その他の分割方法には対応していません。</t>
    <rPh sb="1" eb="3">
      <t>ホウテイ</t>
    </rPh>
    <rPh sb="3" eb="5">
      <t>ソウゾク</t>
    </rPh>
    <rPh sb="5" eb="6">
      <t>ジン</t>
    </rPh>
    <rPh sb="7" eb="9">
      <t>ホウテイ</t>
    </rPh>
    <rPh sb="9" eb="11">
      <t>ソウゾク</t>
    </rPh>
    <rPh sb="11" eb="12">
      <t>ブン</t>
    </rPh>
    <rPh sb="15" eb="17">
      <t>シュトク</t>
    </rPh>
    <rPh sb="22" eb="24">
      <t>ゼンテイ</t>
    </rPh>
    <rPh sb="27" eb="29">
      <t>ケイサン</t>
    </rPh>
    <rPh sb="29" eb="31">
      <t>ホウホウ</t>
    </rPh>
    <rPh sb="43" eb="44">
      <t>タ</t>
    </rPh>
    <rPh sb="45" eb="47">
      <t>ブンカツ</t>
    </rPh>
    <rPh sb="47" eb="49">
      <t>ホウホウ</t>
    </rPh>
    <rPh sb="51" eb="53">
      <t>タイオウ</t>
    </rPh>
    <phoneticPr fontId="12"/>
  </si>
  <si>
    <t>・相続税の申告にあたっては、税理士にご相談ください。</t>
    <rPh sb="1" eb="4">
      <t>ソウゾクゼイ</t>
    </rPh>
    <rPh sb="5" eb="7">
      <t>シンコク</t>
    </rPh>
    <rPh sb="14" eb="17">
      <t>ゼイリシ</t>
    </rPh>
    <rPh sb="19" eb="21">
      <t>ソウダン</t>
    </rPh>
    <phoneticPr fontId="12"/>
  </si>
  <si>
    <t>・あくまで相続税の金額を試算するものであり、簡易的な計算を目的としています。申告等には使用しないでください。</t>
    <rPh sb="5" eb="8">
      <t>ソウゾクゼイ</t>
    </rPh>
    <rPh sb="9" eb="11">
      <t>キンガク</t>
    </rPh>
    <rPh sb="12" eb="14">
      <t>シサン</t>
    </rPh>
    <rPh sb="22" eb="24">
      <t>カンイ</t>
    </rPh>
    <rPh sb="24" eb="25">
      <t>テキ</t>
    </rPh>
    <rPh sb="26" eb="28">
      <t>ケイサン</t>
    </rPh>
    <rPh sb="29" eb="31">
      <t>モクテキ</t>
    </rPh>
    <rPh sb="38" eb="40">
      <t>シンコク</t>
    </rPh>
    <rPh sb="40" eb="41">
      <t>トウ</t>
    </rPh>
    <rPh sb="43" eb="45">
      <t>シヨウ</t>
    </rPh>
    <phoneticPr fontId="12"/>
  </si>
  <si>
    <t>・税額控除等は配偶者の税額軽減にのみ対応しています。</t>
    <rPh sb="1" eb="3">
      <t>ゼイガク</t>
    </rPh>
    <rPh sb="3" eb="5">
      <t>コウジョ</t>
    </rPh>
    <rPh sb="5" eb="6">
      <t>トウ</t>
    </rPh>
    <rPh sb="7" eb="9">
      <t>ハイグウ</t>
    </rPh>
    <rPh sb="9" eb="10">
      <t>シャ</t>
    </rPh>
    <rPh sb="11" eb="13">
      <t>ゼイガク</t>
    </rPh>
    <rPh sb="13" eb="15">
      <t>ケイゲン</t>
    </rPh>
    <rPh sb="18" eb="20">
      <t>タイオウ</t>
    </rPh>
    <phoneticPr fontId="12"/>
  </si>
  <si>
    <t>・法定相続人の数と相続財産の金額を入力して相続税額を試算するExcelシートです。</t>
    <rPh sb="1" eb="3">
      <t>ホウテイ</t>
    </rPh>
    <rPh sb="3" eb="5">
      <t>ソウゾク</t>
    </rPh>
    <rPh sb="5" eb="6">
      <t>ニン</t>
    </rPh>
    <rPh sb="7" eb="8">
      <t>カズ</t>
    </rPh>
    <rPh sb="9" eb="11">
      <t>ソウゾク</t>
    </rPh>
    <rPh sb="11" eb="13">
      <t>ザイサン</t>
    </rPh>
    <rPh sb="14" eb="16">
      <t>キンガク</t>
    </rPh>
    <rPh sb="17" eb="19">
      <t>ニュウリョク</t>
    </rPh>
    <rPh sb="21" eb="23">
      <t>ソウゾク</t>
    </rPh>
    <rPh sb="23" eb="25">
      <t>ゼイガク</t>
    </rPh>
    <rPh sb="26" eb="28">
      <t>シサン</t>
    </rPh>
    <phoneticPr fontId="12"/>
  </si>
  <si>
    <t>・「相続税シミュレーション」シートの白色のセルに数字を入力します。</t>
    <rPh sb="2" eb="5">
      <t>ソウゾクゼイ</t>
    </rPh>
    <rPh sb="18" eb="20">
      <t>シロイロ</t>
    </rPh>
    <rPh sb="24" eb="26">
      <t>スウジ</t>
    </rPh>
    <rPh sb="27" eb="29">
      <t>ニュウリョク</t>
    </rPh>
    <phoneticPr fontId="12"/>
  </si>
  <si>
    <t>・相続財産の金額の入力にあたって正確な評価金額がお知りになりたい場合は、税理士にご相談ください。</t>
    <rPh sb="1" eb="3">
      <t>ソウゾク</t>
    </rPh>
    <rPh sb="3" eb="5">
      <t>ザイサン</t>
    </rPh>
    <rPh sb="6" eb="8">
      <t>キンガク</t>
    </rPh>
    <rPh sb="9" eb="11">
      <t>ニュウリョク</t>
    </rPh>
    <rPh sb="16" eb="18">
      <t>セイカク</t>
    </rPh>
    <rPh sb="19" eb="21">
      <t>ヒョウカ</t>
    </rPh>
    <rPh sb="21" eb="23">
      <t>キンガク</t>
    </rPh>
    <rPh sb="25" eb="26">
      <t>シ</t>
    </rPh>
    <rPh sb="32" eb="34">
      <t>バアイ</t>
    </rPh>
    <rPh sb="36" eb="39">
      <t>ゼイリシ</t>
    </rPh>
    <rPh sb="41" eb="43">
      <t>ソウダン</t>
    </rPh>
    <phoneticPr fontId="12"/>
  </si>
  <si>
    <t>sozoku_simuxlsx  相続税シミュレーション</t>
    <phoneticPr fontId="3"/>
  </si>
  <si>
    <t>2014.04.03 　初期版リリース</t>
    <rPh sb="12" eb="14">
      <t>ショキ</t>
    </rPh>
    <rPh sb="14" eb="15">
      <t>バン</t>
    </rPh>
    <phoneticPr fontId="12"/>
  </si>
  <si>
    <t>基礎控除額</t>
    <rPh sb="0" eb="2">
      <t>キソ</t>
    </rPh>
    <rPh sb="2" eb="4">
      <t>コウジョ</t>
    </rPh>
    <rPh sb="4" eb="5">
      <t>ガク</t>
    </rPh>
    <phoneticPr fontId="8"/>
  </si>
  <si>
    <t>2016.07.05 　基礎控除額を表示するように修正しました。</t>
    <rPh sb="12" eb="14">
      <t>キソ</t>
    </rPh>
    <rPh sb="14" eb="16">
      <t>コウジョ</t>
    </rPh>
    <rPh sb="16" eb="17">
      <t>ガク</t>
    </rPh>
    <rPh sb="18" eb="20">
      <t>ヒョウジ</t>
    </rPh>
    <rPh sb="25" eb="27">
      <t>シュウセイ</t>
    </rPh>
    <phoneticPr fontId="12"/>
  </si>
  <si>
    <t>１．法定相続人</t>
    <rPh sb="2" eb="4">
      <t>ホウテイ</t>
    </rPh>
    <rPh sb="4" eb="6">
      <t>ソウゾク</t>
    </rPh>
    <rPh sb="6" eb="7">
      <t>ニン</t>
    </rPh>
    <phoneticPr fontId="8"/>
  </si>
  <si>
    <t>Copyright, All rights reserved, サープラス税理士法人, 2022</t>
    <phoneticPr fontId="8"/>
  </si>
  <si>
    <t>死亡退職金</t>
    <rPh sb="0" eb="5">
      <t>シボウタイショクキン</t>
    </rPh>
    <phoneticPr fontId="8"/>
  </si>
  <si>
    <t>2022.03.18 　死亡退職金を追加しました。</t>
    <rPh sb="12" eb="17">
      <t>シボウタイショクキン</t>
    </rPh>
    <rPh sb="18" eb="20">
      <t>ツイカ</t>
    </rPh>
    <phoneticPr fontId="12"/>
  </si>
  <si>
    <t>Copyright, All rights reserved, サープラス税理士法人, 2022</t>
    <phoneticPr fontId="3"/>
  </si>
  <si>
    <t>【注意】</t>
    <rPh sb="1" eb="3">
      <t>チュウイ</t>
    </rPh>
    <phoneticPr fontId="12"/>
  </si>
  <si>
    <t>士業関係者、相続関連業務を行う方などが、業務上利用されることを固くお断りします。</t>
    <rPh sb="23" eb="25">
      <t>リヨウ</t>
    </rPh>
    <phoneticPr fontId="3"/>
  </si>
  <si>
    <t>このエクセルシートは、相続人、または、相続が発生すると予想される方が、</t>
    <rPh sb="27" eb="29">
      <t>ヨソウ</t>
    </rPh>
    <phoneticPr fontId="3"/>
  </si>
  <si>
    <t>自らが関係する相続について、相続税の概算額を知る目的で公開したものであり、</t>
    <rPh sb="20" eb="21">
      <t>ガク</t>
    </rPh>
    <phoneticPr fontId="3"/>
  </si>
  <si>
    <t>万円</t>
    <rPh sb="0" eb="2">
      <t>マンエン</t>
    </rPh>
    <phoneticPr fontId="8"/>
  </si>
  <si>
    <t>子供（1人あたり）</t>
    <rPh sb="0" eb="2">
      <t>コドモ</t>
    </rPh>
    <rPh sb="4" eb="5">
      <t>ヒト</t>
    </rPh>
    <phoneticPr fontId="8"/>
  </si>
  <si>
    <t>父母（1人あたり）</t>
    <rPh sb="0" eb="2">
      <t>フボ</t>
    </rPh>
    <phoneticPr fontId="8"/>
  </si>
  <si>
    <t>兄弟姉妹（1人あたり）</t>
    <rPh sb="0" eb="2">
      <t>ケイテイ</t>
    </rPh>
    <rPh sb="2" eb="4">
      <t>シマイ</t>
    </rPh>
    <phoneticPr fontId="8"/>
  </si>
  <si>
    <t>配偶者以外（１人あたり）</t>
    <rPh sb="0" eb="3">
      <t>ハイグウシャ</t>
    </rPh>
    <rPh sb="3" eb="5">
      <t>イガイ</t>
    </rPh>
    <rPh sb="7" eb="8">
      <t>ヒト</t>
    </rPh>
    <phoneticPr fontId="8"/>
  </si>
  <si>
    <t>Microsoft  Excel2019</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</si>
</sst>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人&quot;"/>
    <numFmt numFmtId="177" formatCode="0.000_ "/>
    <numFmt numFmtId="178" formatCode="#,##0.0000"/>
    <numFmt numFmtId="179" formatCode="0.0000_ "/>
  </numFmts>
  <fonts count="2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1"/>
      <color indexed="8"/>
      <name val="ＭＳ Ｐゴシック"/>
      <family val="3"/>
      <charset val="128"/>
    </font>
    <font>
      <sz val="12"/>
      <color indexed="8"/>
      <name val="HGSｺﾞｼｯｸE"/>
      <family val="3"/>
      <charset val="128"/>
    </font>
    <font>
      <b/>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4"/>
      <color indexed="8"/>
      <name val="ＭＳ Ｐゴシック"/>
      <family val="3"/>
      <charset val="128"/>
    </font>
    <font>
      <sz val="10"/>
      <color indexed="8"/>
      <name val="ＭＳ Ｐゴシック"/>
      <family val="3"/>
      <charset val="128"/>
    </font>
    <font>
      <sz val="6"/>
      <name val="ＭＳ Ｐゴシック"/>
      <family val="2"/>
      <charset val="128"/>
      <scheme val="minor"/>
    </font>
    <font>
      <u/>
      <sz val="11"/>
      <color theme="10"/>
      <name val="ＭＳ Ｐゴシック"/>
      <family val="2"/>
      <charset val="128"/>
      <scheme val="minor"/>
    </font>
    <font>
      <sz val="11"/>
      <color indexed="8"/>
      <name val="ＭＳ Ｐゴシック"/>
      <family val="3"/>
      <charset val="128"/>
      <scheme val="major"/>
    </font>
    <font>
      <b/>
      <sz val="11"/>
      <color rgb="FFFF0000"/>
      <name val="ＭＳ Ｐゴシック"/>
      <family val="3"/>
      <charset val="128"/>
      <scheme val="minor"/>
    </font>
    <font>
      <sz val="12"/>
      <color rgb="FFFF0000"/>
      <name val="HGSｺﾞｼｯｸE"/>
      <family val="3"/>
      <charset val="128"/>
    </font>
    <font>
      <sz val="11"/>
      <color rgb="FFFF0000"/>
      <name val="ＭＳ Ｐゴシック"/>
      <family val="3"/>
      <charset val="128"/>
      <scheme val="minor"/>
    </font>
    <font>
      <sz val="14"/>
      <color rgb="FFFF0000"/>
      <name val="ＭＳ Ｐ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theme="0" tint="-0.1499679555650502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auto="1"/>
      </bottom>
      <diagonal/>
    </border>
    <border>
      <left style="thin">
        <color auto="1"/>
      </left>
      <right/>
      <top/>
      <bottom style="thin">
        <color auto="1"/>
      </bottom>
      <diagonal/>
    </border>
    <border>
      <left/>
      <right/>
      <top/>
      <bottom style="thin">
        <color auto="1"/>
      </bottom>
      <diagonal/>
    </border>
    <border>
      <left/>
      <right/>
      <top style="double">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98">
    <xf numFmtId="0" fontId="0" fillId="0" borderId="0" xfId="0">
      <alignment vertical="center"/>
    </xf>
    <xf numFmtId="0" fontId="0" fillId="0" borderId="0" xfId="0" applyFont="1" applyAlignment="1">
      <alignment vertical="center" wrapText="1"/>
    </xf>
    <xf numFmtId="0" fontId="0" fillId="0" borderId="0" xfId="0" applyAlignment="1">
      <alignment vertical="center" wrapText="1"/>
    </xf>
    <xf numFmtId="0" fontId="6" fillId="0" borderId="0" xfId="0" applyFont="1">
      <alignment vertical="center"/>
    </xf>
    <xf numFmtId="0" fontId="0" fillId="0" borderId="0" xfId="0" applyBorder="1">
      <alignment vertical="center"/>
    </xf>
    <xf numFmtId="0" fontId="0" fillId="0" borderId="1" xfId="0" applyBorder="1">
      <alignment vertical="center"/>
    </xf>
    <xf numFmtId="38" fontId="0" fillId="0" borderId="2" xfId="0" applyNumberFormat="1" applyBorder="1">
      <alignment vertical="center"/>
    </xf>
    <xf numFmtId="0" fontId="4" fillId="0" borderId="0" xfId="0" applyFont="1" applyAlignment="1">
      <alignment vertical="center" wrapText="1"/>
    </xf>
    <xf numFmtId="0" fontId="1" fillId="0" borderId="0" xfId="0" applyFont="1" applyAlignment="1">
      <alignment vertical="center" wrapText="1"/>
    </xf>
    <xf numFmtId="0" fontId="0" fillId="2" borderId="1" xfId="0" applyFill="1" applyBorder="1" applyAlignment="1">
      <alignment horizontal="center" vertical="center"/>
    </xf>
    <xf numFmtId="0" fontId="0" fillId="2" borderId="1" xfId="0" applyFill="1" applyBorder="1">
      <alignment vertical="center"/>
    </xf>
    <xf numFmtId="9" fontId="0" fillId="2" borderId="1" xfId="0" applyNumberFormat="1" applyFill="1" applyBorder="1">
      <alignment vertical="center"/>
    </xf>
    <xf numFmtId="38" fontId="0" fillId="0" borderId="0" xfId="0" applyNumberFormat="1" applyBorder="1">
      <alignment vertical="center"/>
    </xf>
    <xf numFmtId="38" fontId="0" fillId="0" borderId="1" xfId="0" applyNumberFormat="1" applyBorder="1" applyAlignment="1">
      <alignment vertical="center"/>
    </xf>
    <xf numFmtId="38" fontId="0" fillId="0" borderId="1" xfId="0" applyNumberFormat="1" applyBorder="1">
      <alignment vertical="center"/>
    </xf>
    <xf numFmtId="3" fontId="0" fillId="0" borderId="1" xfId="0" applyNumberFormat="1" applyBorder="1">
      <alignment vertical="center"/>
    </xf>
    <xf numFmtId="0" fontId="0" fillId="0" borderId="3" xfId="0" applyBorder="1">
      <alignment vertical="center"/>
    </xf>
    <xf numFmtId="38" fontId="0" fillId="0" borderId="4" xfId="0" applyNumberFormat="1" applyBorder="1">
      <alignment vertical="center"/>
    </xf>
    <xf numFmtId="38" fontId="0" fillId="0" borderId="5" xfId="0" applyNumberFormat="1" applyBorder="1">
      <alignment vertical="center"/>
    </xf>
    <xf numFmtId="0" fontId="0" fillId="0" borderId="6" xfId="0" applyBorder="1">
      <alignment vertical="center"/>
    </xf>
    <xf numFmtId="0" fontId="0" fillId="2" borderId="3" xfId="0" applyFill="1" applyBorder="1" applyAlignment="1">
      <alignment vertical="center" wrapText="1"/>
    </xf>
    <xf numFmtId="0" fontId="0" fillId="2" borderId="4" xfId="0" applyFill="1" applyBorder="1" applyAlignment="1">
      <alignment vertical="center" wrapText="1"/>
    </xf>
    <xf numFmtId="38" fontId="1" fillId="2" borderId="1" xfId="1" applyFont="1" applyFill="1" applyBorder="1">
      <alignment vertical="center"/>
    </xf>
    <xf numFmtId="38" fontId="1" fillId="0" borderId="1" xfId="1" applyFont="1" applyBorder="1">
      <alignment vertical="center"/>
    </xf>
    <xf numFmtId="38" fontId="1" fillId="0" borderId="6" xfId="1" applyFont="1" applyBorder="1">
      <alignment vertical="center"/>
    </xf>
    <xf numFmtId="38" fontId="1" fillId="0" borderId="0" xfId="1" applyFont="1" applyBorder="1">
      <alignment vertical="center"/>
    </xf>
    <xf numFmtId="0" fontId="0" fillId="0" borderId="1" xfId="0" applyBorder="1" applyAlignment="1">
      <alignment horizontal="center" vertical="center"/>
    </xf>
    <xf numFmtId="0" fontId="0" fillId="2" borderId="1" xfId="0" applyFill="1" applyBorder="1" applyAlignment="1">
      <alignment vertical="center" wrapText="1"/>
    </xf>
    <xf numFmtId="0" fontId="0" fillId="0" borderId="0" xfId="0" applyAlignment="1">
      <alignment horizontal="center" vertical="center"/>
    </xf>
    <xf numFmtId="176" fontId="0" fillId="3" borderId="7" xfId="0" applyNumberFormat="1" applyFill="1" applyBorder="1" applyAlignment="1">
      <alignment horizontal="center" vertical="center"/>
    </xf>
    <xf numFmtId="0" fontId="0" fillId="3" borderId="7" xfId="0" applyFill="1" applyBorder="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9" xfId="0" applyFill="1" applyBorder="1">
      <alignment vertical="center"/>
    </xf>
    <xf numFmtId="0" fontId="0" fillId="3" borderId="11" xfId="0" applyFill="1" applyBorder="1">
      <alignment vertical="center"/>
    </xf>
    <xf numFmtId="0" fontId="7" fillId="3" borderId="11" xfId="0" applyFont="1" applyFill="1" applyBorder="1">
      <alignment vertical="center"/>
    </xf>
    <xf numFmtId="0" fontId="9" fillId="3" borderId="7" xfId="0" applyFont="1" applyFill="1" applyBorder="1" applyAlignment="1">
      <alignment horizontal="center" vertical="center"/>
    </xf>
    <xf numFmtId="38" fontId="0" fillId="3" borderId="8" xfId="1" applyFont="1" applyFill="1" applyBorder="1">
      <alignment vertical="center"/>
    </xf>
    <xf numFmtId="38" fontId="0" fillId="3" borderId="8" xfId="0" applyNumberFormat="1" applyFill="1" applyBorder="1">
      <alignment vertical="center"/>
    </xf>
    <xf numFmtId="176" fontId="0" fillId="3" borderId="9" xfId="0" applyNumberFormat="1" applyFill="1" applyBorder="1" applyAlignment="1">
      <alignment horizontal="center" vertical="center"/>
    </xf>
    <xf numFmtId="38" fontId="1" fillId="4" borderId="0" xfId="1" applyFont="1" applyFill="1" applyBorder="1">
      <alignment vertical="center"/>
    </xf>
    <xf numFmtId="38" fontId="1" fillId="4" borderId="0" xfId="1" applyFont="1" applyFill="1" applyBorder="1" applyAlignment="1">
      <alignment horizontal="right" vertical="center"/>
    </xf>
    <xf numFmtId="3" fontId="0" fillId="4" borderId="0" xfId="0" applyNumberFormat="1" applyFill="1" applyBorder="1">
      <alignment vertical="center"/>
    </xf>
    <xf numFmtId="0" fontId="0" fillId="4" borderId="0" xfId="0" applyFill="1">
      <alignment vertical="center"/>
    </xf>
    <xf numFmtId="38" fontId="0" fillId="4" borderId="0" xfId="0" applyNumberFormat="1" applyFill="1" applyBorder="1" applyAlignment="1">
      <alignment horizontal="right" vertical="center"/>
    </xf>
    <xf numFmtId="0" fontId="0" fillId="4" borderId="0" xfId="0" applyFill="1" applyBorder="1">
      <alignment vertical="center"/>
    </xf>
    <xf numFmtId="38" fontId="0" fillId="3" borderId="7" xfId="1" applyFont="1" applyFill="1" applyBorder="1">
      <alignment vertical="center"/>
    </xf>
    <xf numFmtId="0" fontId="0" fillId="3" borderId="14" xfId="0" applyFill="1" applyBorder="1">
      <alignment vertical="center"/>
    </xf>
    <xf numFmtId="0" fontId="0" fillId="3" borderId="0" xfId="0" applyFill="1" applyBorder="1">
      <alignment vertical="center"/>
    </xf>
    <xf numFmtId="178" fontId="0" fillId="0" borderId="1" xfId="0" applyNumberFormat="1" applyBorder="1">
      <alignment vertical="center"/>
    </xf>
    <xf numFmtId="12" fontId="0" fillId="3" borderId="7" xfId="0" applyNumberFormat="1" applyFill="1" applyBorder="1" applyAlignment="1">
      <alignment horizontal="center" vertical="center" wrapText="1"/>
    </xf>
    <xf numFmtId="38" fontId="7" fillId="3" borderId="11" xfId="0" applyNumberFormat="1" applyFont="1" applyFill="1" applyBorder="1">
      <alignment vertical="center"/>
    </xf>
    <xf numFmtId="0" fontId="0" fillId="0" borderId="2" xfId="0" applyBorder="1">
      <alignment vertical="center"/>
    </xf>
    <xf numFmtId="38" fontId="0" fillId="3" borderId="14" xfId="0" applyNumberFormat="1" applyFont="1" applyFill="1" applyBorder="1">
      <alignment vertical="center"/>
    </xf>
    <xf numFmtId="0" fontId="0" fillId="3" borderId="14" xfId="0" applyFont="1" applyFill="1" applyBorder="1">
      <alignment vertical="center"/>
    </xf>
    <xf numFmtId="38" fontId="0" fillId="3" borderId="0" xfId="0" applyNumberFormat="1" applyFont="1" applyFill="1" applyBorder="1">
      <alignment vertical="center"/>
    </xf>
    <xf numFmtId="0" fontId="0" fillId="3" borderId="0" xfId="0" applyFont="1" applyFill="1" applyBorder="1">
      <alignment vertical="center"/>
    </xf>
    <xf numFmtId="0" fontId="10" fillId="0" borderId="0" xfId="0" applyFont="1" applyAlignment="1"/>
    <xf numFmtId="0" fontId="0" fillId="0" borderId="0" xfId="0" applyFont="1">
      <alignment vertical="center"/>
    </xf>
    <xf numFmtId="0" fontId="11" fillId="0" borderId="0" xfId="0" applyFont="1" applyAlignment="1"/>
    <xf numFmtId="0" fontId="13" fillId="0" borderId="0" xfId="2">
      <alignment vertical="center"/>
    </xf>
    <xf numFmtId="0" fontId="7" fillId="4" borderId="0" xfId="0" applyFont="1" applyFill="1" applyAlignment="1">
      <alignment vertical="center"/>
    </xf>
    <xf numFmtId="0" fontId="0" fillId="4" borderId="0" xfId="0" applyFill="1" applyAlignment="1">
      <alignment horizontal="center" vertical="center"/>
    </xf>
    <xf numFmtId="0" fontId="0" fillId="4" borderId="6" xfId="0" applyFill="1" applyBorder="1">
      <alignment vertical="center"/>
    </xf>
    <xf numFmtId="0" fontId="0" fillId="4" borderId="0" xfId="0" applyFill="1" applyBorder="1" applyAlignment="1">
      <alignment horizontal="center" vertical="center"/>
    </xf>
    <xf numFmtId="176" fontId="0" fillId="4" borderId="0" xfId="0" applyNumberFormat="1" applyFill="1" applyBorder="1" applyAlignment="1">
      <alignment horizontal="center" vertical="center"/>
    </xf>
    <xf numFmtId="177" fontId="0" fillId="4" borderId="0" xfId="0" applyNumberFormat="1" applyFill="1" applyBorder="1" applyAlignment="1">
      <alignment horizontal="center" vertical="center" wrapText="1"/>
    </xf>
    <xf numFmtId="0" fontId="7" fillId="0" borderId="0" xfId="0" applyFont="1">
      <alignment vertical="center"/>
    </xf>
    <xf numFmtId="176" fontId="0" fillId="0" borderId="7" xfId="0" applyNumberFormat="1" applyFill="1" applyBorder="1" applyAlignment="1" applyProtection="1">
      <alignment horizontal="center" vertical="center"/>
      <protection locked="0"/>
    </xf>
    <xf numFmtId="38" fontId="0" fillId="0" borderId="7" xfId="1" applyFont="1" applyFill="1" applyBorder="1" applyProtection="1">
      <alignment vertical="center"/>
      <protection locked="0"/>
    </xf>
    <xf numFmtId="0" fontId="0" fillId="3" borderId="7" xfId="0" applyFill="1" applyBorder="1" applyAlignment="1" applyProtection="1">
      <alignment horizontal="center" vertical="center"/>
      <protection hidden="1"/>
    </xf>
    <xf numFmtId="179" fontId="0" fillId="3" borderId="7" xfId="0" applyNumberFormat="1" applyFill="1" applyBorder="1" applyAlignment="1" applyProtection="1">
      <alignment horizontal="center" vertical="center" wrapText="1"/>
      <protection hidden="1"/>
    </xf>
    <xf numFmtId="3" fontId="0" fillId="3" borderId="7" xfId="0" applyNumberFormat="1" applyFill="1" applyBorder="1" applyAlignment="1">
      <alignment vertical="center"/>
    </xf>
    <xf numFmtId="0" fontId="14" fillId="0" borderId="0" xfId="0" applyFont="1">
      <alignment vertical="center"/>
    </xf>
    <xf numFmtId="0" fontId="0" fillId="4" borderId="0" xfId="0" applyFill="1" applyAlignment="1">
      <alignment horizontal="right" vertical="center"/>
    </xf>
    <xf numFmtId="0" fontId="0" fillId="3" borderId="7" xfId="0" applyFill="1" applyBorder="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pplyAlignment="1"/>
    <xf numFmtId="0" fontId="0" fillId="3" borderId="0" xfId="0" applyFill="1" applyBorder="1" applyAlignment="1">
      <alignment horizontal="center" vertical="center"/>
    </xf>
    <xf numFmtId="38" fontId="7" fillId="3" borderId="0" xfId="1" applyFont="1" applyFill="1" applyBorder="1">
      <alignment vertical="center"/>
    </xf>
    <xf numFmtId="0" fontId="7" fillId="3" borderId="0" xfId="0" applyFont="1" applyFill="1" applyBorder="1">
      <alignment vertical="center"/>
    </xf>
    <xf numFmtId="0" fontId="7" fillId="3" borderId="0" xfId="0" applyFont="1" applyFill="1" applyAlignment="1">
      <alignment horizontal="left" vertical="center"/>
    </xf>
    <xf numFmtId="0" fontId="19" fillId="3" borderId="0" xfId="0" applyFont="1" applyFill="1" applyBorder="1" applyAlignment="1">
      <alignment horizontal="right" vertical="center"/>
    </xf>
    <xf numFmtId="38" fontId="19" fillId="3" borderId="0" xfId="1" applyFont="1" applyFill="1" applyBorder="1">
      <alignment vertical="center"/>
    </xf>
    <xf numFmtId="0" fontId="19" fillId="3" borderId="0" xfId="0" applyFont="1" applyFill="1" applyBorder="1">
      <alignment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14" xfId="0" applyFont="1" applyFill="1" applyBorder="1" applyAlignment="1">
      <alignment horizontal="right" vertical="center"/>
    </xf>
    <xf numFmtId="0" fontId="0" fillId="3" borderId="0" xfId="0" applyFont="1" applyFill="1" applyBorder="1" applyAlignment="1">
      <alignment horizontal="right" vertical="center"/>
    </xf>
    <xf numFmtId="0" fontId="0" fillId="3" borderId="7" xfId="0" applyFill="1" applyBorder="1" applyAlignment="1">
      <alignment horizontal="center" vertical="center"/>
    </xf>
    <xf numFmtId="0" fontId="9" fillId="3" borderId="7" xfId="0" applyFont="1" applyFill="1" applyBorder="1" applyAlignment="1">
      <alignment horizontal="center" vertical="center" wrapText="1"/>
    </xf>
    <xf numFmtId="0" fontId="9" fillId="3" borderId="7" xfId="0" applyFont="1" applyFill="1" applyBorder="1" applyAlignment="1">
      <alignment horizontal="center" vertical="center"/>
    </xf>
    <xf numFmtId="0" fontId="7" fillId="3" borderId="11" xfId="0" applyFont="1"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152400</xdr:rowOff>
    </xdr:from>
    <xdr:to>
      <xdr:col>0</xdr:col>
      <xdr:colOff>1314450</xdr:colOff>
      <xdr:row>3</xdr:row>
      <xdr:rowOff>47625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42875" y="152400"/>
          <a:ext cx="117157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相続税額計算用ワークシート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rplus.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zoomScaleNormal="100" workbookViewId="0">
      <selection activeCell="A2" sqref="A2"/>
    </sheetView>
  </sheetViews>
  <sheetFormatPr defaultRowHeight="17.25" x14ac:dyDescent="0.2"/>
  <cols>
    <col min="1" max="1" width="5.5" style="57" customWidth="1"/>
    <col min="2" max="2" width="9" style="3"/>
    <col min="3" max="3" width="11.25" style="1" customWidth="1"/>
    <col min="4" max="16384" width="9" style="58"/>
  </cols>
  <sheetData>
    <row r="1" spans="1:5" ht="14.25" x14ac:dyDescent="0.15">
      <c r="A1" s="76" t="s">
        <v>112</v>
      </c>
      <c r="B1" s="77"/>
    </row>
    <row r="2" spans="1:5" ht="17.25" customHeight="1" x14ac:dyDescent="0.15">
      <c r="A2" s="78"/>
      <c r="B2" s="77" t="s">
        <v>114</v>
      </c>
    </row>
    <row r="3" spans="1:5" ht="17.25" customHeight="1" x14ac:dyDescent="0.15">
      <c r="A3" s="78"/>
      <c r="B3" s="77" t="s">
        <v>115</v>
      </c>
    </row>
    <row r="4" spans="1:5" ht="17.25" customHeight="1" x14ac:dyDescent="0.2">
      <c r="A4" s="79"/>
      <c r="B4" s="77" t="s">
        <v>113</v>
      </c>
    </row>
    <row r="5" spans="1:5" customFormat="1" ht="17.25" customHeight="1" x14ac:dyDescent="0.15">
      <c r="A5" t="s">
        <v>85</v>
      </c>
    </row>
    <row r="6" spans="1:5" customFormat="1" ht="17.25" customHeight="1" x14ac:dyDescent="0.15">
      <c r="B6" t="s">
        <v>103</v>
      </c>
    </row>
    <row r="7" spans="1:5" customFormat="1" ht="17.25" customHeight="1" x14ac:dyDescent="0.15">
      <c r="A7" t="s">
        <v>86</v>
      </c>
    </row>
    <row r="8" spans="1:5" customFormat="1" ht="17.25" customHeight="1" x14ac:dyDescent="0.15">
      <c r="B8" t="s">
        <v>121</v>
      </c>
    </row>
    <row r="9" spans="1:5" customFormat="1" ht="17.25" customHeight="1" x14ac:dyDescent="0.15">
      <c r="A9" t="s">
        <v>87</v>
      </c>
    </row>
    <row r="10" spans="1:5" customFormat="1" ht="17.25" customHeight="1" x14ac:dyDescent="0.15">
      <c r="B10" t="s">
        <v>88</v>
      </c>
      <c r="D10" s="60" t="s">
        <v>89</v>
      </c>
      <c r="E10" s="58"/>
    </row>
    <row r="11" spans="1:5" customFormat="1" ht="17.25" customHeight="1" x14ac:dyDescent="0.15">
      <c r="A11" t="s">
        <v>94</v>
      </c>
      <c r="B11" s="60"/>
    </row>
    <row r="12" spans="1:5" customFormat="1" ht="17.25" customHeight="1" x14ac:dyDescent="0.15">
      <c r="B12" t="s">
        <v>100</v>
      </c>
    </row>
    <row r="13" spans="1:5" customFormat="1" ht="17.25" customHeight="1" x14ac:dyDescent="0.15">
      <c r="B13" t="s">
        <v>101</v>
      </c>
    </row>
    <row r="14" spans="1:5" customFormat="1" ht="17.25" customHeight="1" x14ac:dyDescent="0.15">
      <c r="B14" t="s">
        <v>90</v>
      </c>
    </row>
    <row r="15" spans="1:5" customFormat="1" ht="17.25" customHeight="1" x14ac:dyDescent="0.15">
      <c r="A15" t="s">
        <v>91</v>
      </c>
    </row>
    <row r="16" spans="1:5" customFormat="1" ht="17.25" customHeight="1" x14ac:dyDescent="0.15">
      <c r="B16" s="67" t="s">
        <v>95</v>
      </c>
    </row>
    <row r="17" spans="1:2" customFormat="1" ht="17.25" customHeight="1" x14ac:dyDescent="0.15">
      <c r="B17" t="s">
        <v>98</v>
      </c>
    </row>
    <row r="18" spans="1:2" customFormat="1" ht="17.25" customHeight="1" x14ac:dyDescent="0.15">
      <c r="B18" t="s">
        <v>96</v>
      </c>
    </row>
    <row r="19" spans="1:2" customFormat="1" ht="17.25" customHeight="1" x14ac:dyDescent="0.15">
      <c r="B19" t="s">
        <v>99</v>
      </c>
    </row>
    <row r="20" spans="1:2" customFormat="1" ht="17.25" customHeight="1" x14ac:dyDescent="0.15">
      <c r="B20" t="s">
        <v>102</v>
      </c>
    </row>
    <row r="21" spans="1:2" customFormat="1" ht="17.25" customHeight="1" x14ac:dyDescent="0.15">
      <c r="B21" t="s">
        <v>97</v>
      </c>
    </row>
    <row r="22" spans="1:2" customFormat="1" ht="17.25" customHeight="1" x14ac:dyDescent="0.15">
      <c r="B22" t="s">
        <v>92</v>
      </c>
    </row>
    <row r="23" spans="1:2" customFormat="1" ht="17.25" customHeight="1" x14ac:dyDescent="0.15">
      <c r="A23" t="s">
        <v>93</v>
      </c>
    </row>
    <row r="24" spans="1:2" customFormat="1" ht="17.25" customHeight="1" x14ac:dyDescent="0.15">
      <c r="B24" t="s">
        <v>104</v>
      </c>
    </row>
    <row r="25" spans="1:2" customFormat="1" ht="17.25" customHeight="1" x14ac:dyDescent="0.15">
      <c r="B25" t="s">
        <v>106</v>
      </c>
    </row>
    <row r="26" spans="1:2" ht="17.25" customHeight="1" x14ac:dyDescent="0.15">
      <c r="A26" s="59"/>
      <c r="B26" t="s">
        <v>110</v>
      </c>
    </row>
    <row r="27" spans="1:2" ht="17.25" customHeight="1" x14ac:dyDescent="0.15">
      <c r="A27" s="73" t="s">
        <v>111</v>
      </c>
    </row>
    <row r="28" spans="1:2" ht="17.25" customHeight="1" x14ac:dyDescent="0.15">
      <c r="A28" s="59"/>
    </row>
    <row r="29" spans="1:2" ht="17.25" customHeight="1" x14ac:dyDescent="0.15">
      <c r="A29" s="59"/>
    </row>
    <row r="30" spans="1:2" ht="17.25" customHeight="1" x14ac:dyDescent="0.15">
      <c r="A30" s="59"/>
    </row>
    <row r="31" spans="1:2" ht="17.25" customHeight="1" x14ac:dyDescent="0.15">
      <c r="A31" s="59"/>
    </row>
    <row r="32" spans="1:2" ht="17.25" customHeight="1" x14ac:dyDescent="0.15">
      <c r="A32" s="59"/>
    </row>
    <row r="33" spans="1:1" ht="17.25" customHeight="1" x14ac:dyDescent="0.15">
      <c r="A33" s="59"/>
    </row>
    <row r="34" spans="1:1" ht="17.25" customHeight="1" x14ac:dyDescent="0.15">
      <c r="A34" s="59"/>
    </row>
    <row r="35" spans="1:1" ht="17.25" customHeight="1" x14ac:dyDescent="0.2"/>
    <row r="36" spans="1:1" ht="17.25" customHeight="1" x14ac:dyDescent="0.2"/>
    <row r="37" spans="1:1" ht="17.25" customHeight="1" x14ac:dyDescent="0.2"/>
    <row r="38" spans="1:1" ht="17.25" customHeight="1" x14ac:dyDescent="0.2"/>
    <row r="39" spans="1:1" ht="17.25" customHeight="1" x14ac:dyDescent="0.2"/>
    <row r="40" spans="1:1" ht="17.25" customHeight="1" x14ac:dyDescent="0.2"/>
    <row r="41" spans="1:1" ht="17.25" customHeight="1" x14ac:dyDescent="0.2"/>
    <row r="42" spans="1:1" ht="17.25" customHeight="1" x14ac:dyDescent="0.2"/>
    <row r="43" spans="1:1" ht="17.25" customHeight="1" x14ac:dyDescent="0.2"/>
    <row r="44" spans="1:1" ht="17.25" customHeight="1" x14ac:dyDescent="0.2"/>
    <row r="45" spans="1:1" ht="17.25" customHeight="1" x14ac:dyDescent="0.2"/>
  </sheetData>
  <sheetProtection algorithmName="SHA-512" hashValue="t2Dv67QFYeb5WP30p84QxjIGl9ksQhmhq47VW3i/ujKH3POD691n/G3hOGH6M1NDDJMa96/HoAb2ZiSfXdVJWQ==" saltValue="UJ8XZk8yo4DMOAAxkaascA==" spinCount="100000" sheet="1" formatCells="0" formatColumns="0" formatRows="0" insertColumns="0" insertRows="0" insertHyperlinks="0" deleteColumns="0" deleteRows="0" sort="0" autoFilter="0" pivotTables="0"/>
  <phoneticPr fontId="3"/>
  <hyperlinks>
    <hyperlink ref="D10" r:id="rId1" xr:uid="{00000000-0004-0000-0000-000000000000}"/>
  </hyperlinks>
  <pageMargins left="0.31496062992125984" right="0.31496062992125984" top="0.74803149606299213" bottom="0.74803149606299213" header="0.31496062992125984" footer="0.31496062992125984"/>
  <pageSetup paperSize="9" orientation="portrait" horizontalDpi="4294967294" r:id="rId2"/>
  <headerFooter>
    <oddHeader>&amp;C&amp;"-,太字"&amp;16&amp;A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0"/>
  <sheetViews>
    <sheetView showGridLines="0" tabSelected="1" zoomScaleNormal="100" workbookViewId="0">
      <selection activeCell="D4" sqref="D4"/>
    </sheetView>
  </sheetViews>
  <sheetFormatPr defaultRowHeight="13.5" x14ac:dyDescent="0.15"/>
  <cols>
    <col min="1" max="1" width="3.875" style="28" customWidth="1"/>
    <col min="2" max="2" width="9.375" customWidth="1"/>
    <col min="3" max="3" width="27.125" style="28" customWidth="1"/>
    <col min="4" max="4" width="10.5" customWidth="1"/>
    <col min="5" max="5" width="11.375" bestFit="1" customWidth="1"/>
    <col min="6" max="6" width="10.125" customWidth="1"/>
    <col min="7" max="7" width="9.625" customWidth="1"/>
  </cols>
  <sheetData>
    <row r="1" spans="1:7" ht="18" customHeight="1" x14ac:dyDescent="0.15">
      <c r="A1" s="61" t="s">
        <v>107</v>
      </c>
      <c r="B1" s="43"/>
      <c r="C1" s="62"/>
      <c r="D1" s="43"/>
      <c r="E1" s="43"/>
      <c r="F1" s="43"/>
      <c r="G1" s="43"/>
    </row>
    <row r="2" spans="1:7" ht="18" customHeight="1" x14ac:dyDescent="0.15">
      <c r="A2" s="87" t="s">
        <v>49</v>
      </c>
      <c r="B2" s="88"/>
      <c r="C2" s="89"/>
      <c r="D2" s="29">
        <f xml:space="preserve">
IF(D4&lt;&gt;0,IF(D5&lt;&gt;0,D4+D5,IF(D6&lt;&gt;0,D4+D6,D4+D7)),
IF(D5&lt;&gt;0,D5,IF(D6&lt;&gt;0,D6,D7)))</f>
        <v>3</v>
      </c>
      <c r="E2" s="63"/>
      <c r="F2" s="45"/>
      <c r="G2" s="45"/>
    </row>
    <row r="3" spans="1:7" ht="18" customHeight="1" x14ac:dyDescent="0.15">
      <c r="A3" s="87" t="s">
        <v>50</v>
      </c>
      <c r="B3" s="88"/>
      <c r="C3" s="88"/>
      <c r="D3" s="39"/>
      <c r="E3" s="31" t="s">
        <v>70</v>
      </c>
      <c r="F3" s="32" t="s">
        <v>66</v>
      </c>
      <c r="G3" s="70" t="s">
        <v>67</v>
      </c>
    </row>
    <row r="4" spans="1:7" ht="18" customHeight="1" x14ac:dyDescent="0.15">
      <c r="A4" s="87" t="s">
        <v>51</v>
      </c>
      <c r="B4" s="88"/>
      <c r="C4" s="89"/>
      <c r="D4" s="68">
        <v>1</v>
      </c>
      <c r="E4" s="31" t="s">
        <v>55</v>
      </c>
      <c r="F4" s="50">
        <f>IF(D4=0,0,
IF(D4=1,IF(D5&lt;&gt;0,1/2,
IF(D6&lt;&gt;0,2/3,
IF(D7&lt;&gt;0,3/4,1)))))</f>
        <v>0.5</v>
      </c>
      <c r="G4" s="71">
        <f>F4</f>
        <v>0.5</v>
      </c>
    </row>
    <row r="5" spans="1:7" ht="18" customHeight="1" x14ac:dyDescent="0.15">
      <c r="A5" s="87" t="s">
        <v>52</v>
      </c>
      <c r="B5" s="88"/>
      <c r="C5" s="89"/>
      <c r="D5" s="68">
        <v>2</v>
      </c>
      <c r="E5" s="31" t="s">
        <v>56</v>
      </c>
      <c r="F5" s="50">
        <f>IF(D5=0,0,
IF(D4=0,1,1/2))</f>
        <v>0.5</v>
      </c>
      <c r="G5" s="71">
        <f>IF(D5&lt;&gt;0,F5/D5,0)</f>
        <v>0.25</v>
      </c>
    </row>
    <row r="6" spans="1:7" ht="18" customHeight="1" x14ac:dyDescent="0.15">
      <c r="A6" s="87" t="s">
        <v>53</v>
      </c>
      <c r="B6" s="88"/>
      <c r="C6" s="89"/>
      <c r="D6" s="68">
        <v>0</v>
      </c>
      <c r="E6" s="31" t="s">
        <v>57</v>
      </c>
      <c r="F6" s="50">
        <f>IF(D6=0,0,
IF(D5&lt;&gt;0,0,
IF(D4&lt;&gt;0,1/3,1)))</f>
        <v>0</v>
      </c>
      <c r="G6" s="71">
        <f>IF(D6&lt;&gt;0,F6/D6,0)</f>
        <v>0</v>
      </c>
    </row>
    <row r="7" spans="1:7" ht="18" customHeight="1" x14ac:dyDescent="0.15">
      <c r="A7" s="87" t="s">
        <v>54</v>
      </c>
      <c r="B7" s="88"/>
      <c r="C7" s="89"/>
      <c r="D7" s="68">
        <v>0</v>
      </c>
      <c r="E7" s="31" t="s">
        <v>56</v>
      </c>
      <c r="F7" s="50">
        <f>IF(D7=0,0,
IF(D5&lt;&gt;0,0,
IF(D6&lt;&gt;0,0,
IF(D4&lt;&gt;0,1/4,1))))</f>
        <v>0</v>
      </c>
      <c r="G7" s="71">
        <f>IF(D7&lt;&gt;0,F7/D7,0)</f>
        <v>0</v>
      </c>
    </row>
    <row r="8" spans="1:7" ht="9.75" customHeight="1" x14ac:dyDescent="0.15">
      <c r="A8" s="62"/>
      <c r="B8" s="64"/>
      <c r="C8" s="64"/>
      <c r="D8" s="65"/>
      <c r="E8" s="64"/>
      <c r="F8" s="66"/>
      <c r="G8" s="66"/>
    </row>
    <row r="9" spans="1:7" ht="18" customHeight="1" x14ac:dyDescent="0.15">
      <c r="A9" s="87" t="s">
        <v>105</v>
      </c>
      <c r="B9" s="88"/>
      <c r="C9" s="89"/>
      <c r="D9" s="72">
        <f>計算用ワークシート!B16/10000</f>
        <v>4800</v>
      </c>
      <c r="E9" s="30" t="s">
        <v>46</v>
      </c>
      <c r="F9" s="45"/>
      <c r="G9" s="45"/>
    </row>
    <row r="10" spans="1:7" ht="9.75" customHeight="1" x14ac:dyDescent="0.15">
      <c r="A10" s="62"/>
      <c r="B10" s="64"/>
      <c r="C10" s="64"/>
      <c r="D10" s="65"/>
      <c r="E10" s="64"/>
      <c r="F10" s="66"/>
      <c r="G10" s="66"/>
    </row>
    <row r="11" spans="1:7" ht="18" customHeight="1" x14ac:dyDescent="0.15">
      <c r="A11" s="61" t="s">
        <v>48</v>
      </c>
      <c r="B11" s="43"/>
      <c r="C11" s="62"/>
      <c r="D11" s="43"/>
      <c r="E11" s="43"/>
      <c r="F11" s="43"/>
      <c r="G11" s="43"/>
    </row>
    <row r="12" spans="1:7" ht="18" customHeight="1" x14ac:dyDescent="0.15">
      <c r="A12" s="31" t="s">
        <v>20</v>
      </c>
      <c r="B12" s="92" t="s">
        <v>68</v>
      </c>
      <c r="C12" s="92"/>
      <c r="D12" s="92" t="s">
        <v>69</v>
      </c>
      <c r="E12" s="92"/>
      <c r="F12" s="43"/>
      <c r="G12" s="43"/>
    </row>
    <row r="13" spans="1:7" ht="18" customHeight="1" x14ac:dyDescent="0.15">
      <c r="A13" s="31">
        <v>1</v>
      </c>
      <c r="B13" s="92" t="s">
        <v>21</v>
      </c>
      <c r="C13" s="31" t="s">
        <v>22</v>
      </c>
      <c r="D13" s="69">
        <v>100</v>
      </c>
      <c r="E13" s="30" t="s">
        <v>46</v>
      </c>
      <c r="F13" s="43"/>
      <c r="G13" s="43"/>
    </row>
    <row r="14" spans="1:7" ht="18" customHeight="1" x14ac:dyDescent="0.15">
      <c r="A14" s="31">
        <v>2</v>
      </c>
      <c r="B14" s="92"/>
      <c r="C14" s="31" t="s">
        <v>23</v>
      </c>
      <c r="D14" s="69">
        <v>1000</v>
      </c>
      <c r="E14" s="30" t="s">
        <v>46</v>
      </c>
      <c r="F14" s="43"/>
      <c r="G14" s="43"/>
    </row>
    <row r="15" spans="1:7" ht="18" customHeight="1" x14ac:dyDescent="0.15">
      <c r="A15" s="31">
        <v>3</v>
      </c>
      <c r="B15" s="92" t="s">
        <v>24</v>
      </c>
      <c r="C15" s="31" t="s">
        <v>25</v>
      </c>
      <c r="D15" s="69">
        <v>10000</v>
      </c>
      <c r="E15" s="30" t="s">
        <v>46</v>
      </c>
      <c r="F15" s="43"/>
      <c r="G15" s="43"/>
    </row>
    <row r="16" spans="1:7" ht="18" customHeight="1" x14ac:dyDescent="0.15">
      <c r="A16" s="31">
        <v>4</v>
      </c>
      <c r="B16" s="92"/>
      <c r="C16" s="31" t="s">
        <v>26</v>
      </c>
      <c r="D16" s="69">
        <v>5000</v>
      </c>
      <c r="E16" s="30" t="s">
        <v>46</v>
      </c>
      <c r="F16" s="43"/>
      <c r="G16" s="43"/>
    </row>
    <row r="17" spans="1:7" ht="18" customHeight="1" x14ac:dyDescent="0.15">
      <c r="A17" s="31">
        <v>5</v>
      </c>
      <c r="B17" s="92"/>
      <c r="C17" s="31" t="s">
        <v>27</v>
      </c>
      <c r="D17" s="69"/>
      <c r="E17" s="30" t="s">
        <v>46</v>
      </c>
      <c r="F17" s="43"/>
      <c r="G17" s="43"/>
    </row>
    <row r="18" spans="1:7" ht="18" customHeight="1" x14ac:dyDescent="0.15">
      <c r="A18" s="31">
        <v>6</v>
      </c>
      <c r="B18" s="92"/>
      <c r="C18" s="31" t="s">
        <v>28</v>
      </c>
      <c r="D18" s="69"/>
      <c r="E18" s="30" t="s">
        <v>46</v>
      </c>
      <c r="F18" s="43"/>
      <c r="G18" s="43"/>
    </row>
    <row r="19" spans="1:7" ht="18" customHeight="1" x14ac:dyDescent="0.15">
      <c r="A19" s="31">
        <v>7</v>
      </c>
      <c r="B19" s="92"/>
      <c r="C19" s="31" t="s">
        <v>29</v>
      </c>
      <c r="D19" s="69"/>
      <c r="E19" s="30" t="s">
        <v>46</v>
      </c>
      <c r="F19" s="43"/>
      <c r="G19" s="43"/>
    </row>
    <row r="20" spans="1:7" ht="18" customHeight="1" x14ac:dyDescent="0.15">
      <c r="A20" s="31">
        <v>8</v>
      </c>
      <c r="B20" s="92" t="s">
        <v>30</v>
      </c>
      <c r="C20" s="31" t="s">
        <v>31</v>
      </c>
      <c r="D20" s="69">
        <v>1000</v>
      </c>
      <c r="E20" s="30" t="s">
        <v>46</v>
      </c>
      <c r="F20" s="43"/>
      <c r="G20" s="43"/>
    </row>
    <row r="21" spans="1:7" ht="18" customHeight="1" x14ac:dyDescent="0.15">
      <c r="A21" s="31">
        <v>9</v>
      </c>
      <c r="B21" s="92"/>
      <c r="C21" s="31" t="s">
        <v>32</v>
      </c>
      <c r="D21" s="69"/>
      <c r="E21" s="30" t="s">
        <v>46</v>
      </c>
      <c r="F21" s="43"/>
      <c r="G21" s="43"/>
    </row>
    <row r="22" spans="1:7" ht="18" customHeight="1" x14ac:dyDescent="0.15">
      <c r="A22" s="31">
        <v>10</v>
      </c>
      <c r="B22" s="92"/>
      <c r="C22" s="31" t="s">
        <v>33</v>
      </c>
      <c r="D22" s="69"/>
      <c r="E22" s="30" t="s">
        <v>46</v>
      </c>
      <c r="F22" s="43"/>
      <c r="G22" s="43"/>
    </row>
    <row r="23" spans="1:7" ht="18" customHeight="1" x14ac:dyDescent="0.15">
      <c r="A23" s="31">
        <v>11</v>
      </c>
      <c r="B23" s="92"/>
      <c r="C23" s="31" t="s">
        <v>34</v>
      </c>
      <c r="D23" s="69"/>
      <c r="E23" s="30" t="s">
        <v>46</v>
      </c>
      <c r="F23" s="43"/>
      <c r="G23" s="43"/>
    </row>
    <row r="24" spans="1:7" ht="18" customHeight="1" x14ac:dyDescent="0.15">
      <c r="A24" s="31">
        <v>12</v>
      </c>
      <c r="B24" s="92" t="s">
        <v>36</v>
      </c>
      <c r="C24" s="31" t="s">
        <v>35</v>
      </c>
      <c r="D24" s="69"/>
      <c r="E24" s="30" t="s">
        <v>46</v>
      </c>
      <c r="F24" s="43"/>
      <c r="G24" s="43"/>
    </row>
    <row r="25" spans="1:7" ht="18" customHeight="1" x14ac:dyDescent="0.15">
      <c r="A25" s="31">
        <v>13</v>
      </c>
      <c r="B25" s="92"/>
      <c r="C25" s="36" t="s">
        <v>37</v>
      </c>
      <c r="D25" s="69"/>
      <c r="E25" s="30" t="s">
        <v>46</v>
      </c>
      <c r="F25" s="43"/>
      <c r="G25" s="43"/>
    </row>
    <row r="26" spans="1:7" ht="18" customHeight="1" x14ac:dyDescent="0.15">
      <c r="A26" s="31">
        <v>14</v>
      </c>
      <c r="B26" s="92"/>
      <c r="C26" s="31" t="s">
        <v>38</v>
      </c>
      <c r="D26" s="69"/>
      <c r="E26" s="30" t="s">
        <v>46</v>
      </c>
      <c r="F26" s="43"/>
      <c r="G26" s="43"/>
    </row>
    <row r="27" spans="1:7" ht="18" customHeight="1" x14ac:dyDescent="0.15">
      <c r="A27" s="31">
        <v>15</v>
      </c>
      <c r="B27" s="93" t="s">
        <v>71</v>
      </c>
      <c r="C27" s="31" t="s">
        <v>40</v>
      </c>
      <c r="D27" s="69"/>
      <c r="E27" s="30" t="s">
        <v>46</v>
      </c>
      <c r="F27" s="43"/>
      <c r="G27" s="43"/>
    </row>
    <row r="28" spans="1:7" ht="18" customHeight="1" x14ac:dyDescent="0.15">
      <c r="A28" s="31">
        <v>16</v>
      </c>
      <c r="B28" s="93"/>
      <c r="C28" s="31" t="s">
        <v>39</v>
      </c>
      <c r="D28" s="69"/>
      <c r="E28" s="30" t="s">
        <v>46</v>
      </c>
      <c r="F28" s="96" t="s">
        <v>72</v>
      </c>
      <c r="G28" s="97"/>
    </row>
    <row r="29" spans="1:7" ht="18" customHeight="1" x14ac:dyDescent="0.15">
      <c r="A29" s="31">
        <v>17</v>
      </c>
      <c r="B29" s="94" t="s">
        <v>41</v>
      </c>
      <c r="C29" s="31" t="s">
        <v>42</v>
      </c>
      <c r="D29" s="69">
        <v>5000</v>
      </c>
      <c r="E29" s="30" t="s">
        <v>46</v>
      </c>
      <c r="F29" s="37">
        <f>500*D2</f>
        <v>1500</v>
      </c>
      <c r="G29" s="33" t="s">
        <v>46</v>
      </c>
    </row>
    <row r="30" spans="1:7" ht="18" customHeight="1" x14ac:dyDescent="0.15">
      <c r="A30" s="31">
        <v>18</v>
      </c>
      <c r="B30" s="94"/>
      <c r="C30" s="31" t="s">
        <v>73</v>
      </c>
      <c r="D30" s="46">
        <f>IF(D29-F29&lt;0,0,D29-F29)</f>
        <v>3500</v>
      </c>
      <c r="E30" s="30" t="s">
        <v>46</v>
      </c>
      <c r="F30" s="96" t="s">
        <v>72</v>
      </c>
      <c r="G30" s="97"/>
    </row>
    <row r="31" spans="1:7" ht="18" customHeight="1" x14ac:dyDescent="0.15">
      <c r="A31" s="75">
        <v>19</v>
      </c>
      <c r="B31" s="94" t="s">
        <v>109</v>
      </c>
      <c r="C31" s="75" t="s">
        <v>109</v>
      </c>
      <c r="D31" s="69">
        <v>1000</v>
      </c>
      <c r="E31" s="30" t="s">
        <v>46</v>
      </c>
      <c r="F31" s="37">
        <f>500*D2</f>
        <v>1500</v>
      </c>
      <c r="G31" s="33" t="s">
        <v>46</v>
      </c>
    </row>
    <row r="32" spans="1:7" ht="18" customHeight="1" x14ac:dyDescent="0.15">
      <c r="A32" s="75">
        <v>20</v>
      </c>
      <c r="B32" s="94"/>
      <c r="C32" s="75" t="s">
        <v>73</v>
      </c>
      <c r="D32" s="46">
        <f>IF(D31-F31&lt;0,0,D31-F31)</f>
        <v>0</v>
      </c>
      <c r="E32" s="30" t="s">
        <v>46</v>
      </c>
      <c r="F32" s="43"/>
      <c r="G32" s="43"/>
    </row>
    <row r="33" spans="1:7" ht="18" customHeight="1" x14ac:dyDescent="0.15">
      <c r="A33" s="87" t="s">
        <v>47</v>
      </c>
      <c r="B33" s="88"/>
      <c r="C33" s="89"/>
      <c r="D33" s="37">
        <f>SUM(D13:D28)+D30+D32</f>
        <v>20600</v>
      </c>
      <c r="E33" s="33" t="s">
        <v>46</v>
      </c>
      <c r="F33" s="43"/>
      <c r="G33" s="43"/>
    </row>
    <row r="34" spans="1:7" ht="18" customHeight="1" x14ac:dyDescent="0.15">
      <c r="A34" s="31">
        <v>21</v>
      </c>
      <c r="B34" s="92" t="s">
        <v>43</v>
      </c>
      <c r="C34" s="31" t="s">
        <v>44</v>
      </c>
      <c r="D34" s="69"/>
      <c r="E34" s="30" t="s">
        <v>46</v>
      </c>
      <c r="F34" s="43"/>
      <c r="G34" s="43"/>
    </row>
    <row r="35" spans="1:7" ht="18" customHeight="1" x14ac:dyDescent="0.15">
      <c r="A35" s="31">
        <v>22</v>
      </c>
      <c r="B35" s="92"/>
      <c r="C35" s="31" t="s">
        <v>45</v>
      </c>
      <c r="D35" s="69"/>
      <c r="E35" s="30" t="s">
        <v>46</v>
      </c>
      <c r="F35" s="43"/>
      <c r="G35" s="43"/>
    </row>
    <row r="36" spans="1:7" ht="18" customHeight="1" x14ac:dyDescent="0.15">
      <c r="A36" s="31">
        <v>23</v>
      </c>
      <c r="B36" s="92"/>
      <c r="C36" s="31" t="s">
        <v>74</v>
      </c>
      <c r="D36" s="69">
        <v>600</v>
      </c>
      <c r="E36" s="30" t="s">
        <v>46</v>
      </c>
      <c r="F36" s="43"/>
      <c r="G36" s="43"/>
    </row>
    <row r="37" spans="1:7" ht="18" customHeight="1" x14ac:dyDescent="0.15">
      <c r="A37" s="87" t="s">
        <v>47</v>
      </c>
      <c r="B37" s="88"/>
      <c r="C37" s="89"/>
      <c r="D37" s="38">
        <f>SUM(D34:D36)</f>
        <v>600</v>
      </c>
      <c r="E37" s="33" t="s">
        <v>46</v>
      </c>
      <c r="F37" s="43"/>
      <c r="G37" s="43"/>
    </row>
    <row r="38" spans="1:7" ht="12.75" customHeight="1" x14ac:dyDescent="0.15">
      <c r="A38" s="62"/>
      <c r="B38" s="43"/>
      <c r="C38" s="62"/>
      <c r="D38" s="43"/>
      <c r="E38" s="43"/>
      <c r="F38" s="43"/>
      <c r="G38" s="43"/>
    </row>
    <row r="39" spans="1:7" ht="18.75" customHeight="1" x14ac:dyDescent="0.15">
      <c r="A39" s="83" t="s">
        <v>76</v>
      </c>
      <c r="B39" s="48"/>
      <c r="C39" s="80"/>
      <c r="D39" s="81">
        <f>D33-D37</f>
        <v>20000</v>
      </c>
      <c r="E39" s="82" t="s">
        <v>46</v>
      </c>
      <c r="F39" s="48"/>
      <c r="G39" s="48"/>
    </row>
    <row r="40" spans="1:7" ht="12.75" customHeight="1" x14ac:dyDescent="0.15">
      <c r="A40" s="83"/>
      <c r="B40" s="48"/>
      <c r="C40" s="84" t="s">
        <v>51</v>
      </c>
      <c r="D40" s="85">
        <f>IF(ISERROR(D39*F4/D4),"",D39*F4/D4)</f>
        <v>10000</v>
      </c>
      <c r="E40" s="86" t="s">
        <v>116</v>
      </c>
      <c r="F40" s="48"/>
      <c r="G40" s="48"/>
    </row>
    <row r="41" spans="1:7" ht="12.75" customHeight="1" x14ac:dyDescent="0.15">
      <c r="A41" s="83"/>
      <c r="B41" s="48"/>
      <c r="C41" s="84" t="s">
        <v>117</v>
      </c>
      <c r="D41" s="85">
        <f>IF(ISERROR(D39*F5/D5),"",D39*F5/D5)</f>
        <v>5000</v>
      </c>
      <c r="E41" s="86" t="s">
        <v>116</v>
      </c>
      <c r="F41" s="48"/>
      <c r="G41" s="48"/>
    </row>
    <row r="42" spans="1:7" ht="12.75" customHeight="1" x14ac:dyDescent="0.15">
      <c r="A42" s="80"/>
      <c r="B42" s="48"/>
      <c r="C42" s="84" t="s">
        <v>118</v>
      </c>
      <c r="D42" s="85" t="str">
        <f>IF(ISERROR(D39*F6/D6),"",D39*F6/D6)</f>
        <v/>
      </c>
      <c r="E42" s="86" t="s">
        <v>116</v>
      </c>
      <c r="F42" s="48"/>
      <c r="G42" s="48"/>
    </row>
    <row r="43" spans="1:7" ht="12.75" customHeight="1" x14ac:dyDescent="0.15">
      <c r="A43" s="80"/>
      <c r="B43" s="48"/>
      <c r="C43" s="84" t="s">
        <v>119</v>
      </c>
      <c r="D43" s="85" t="str">
        <f>IF(ISERROR(D39*F7/D7),"",D39*F7/D7)</f>
        <v/>
      </c>
      <c r="E43" s="86" t="s">
        <v>116</v>
      </c>
      <c r="F43" s="48"/>
      <c r="G43" s="48"/>
    </row>
    <row r="44" spans="1:7" ht="10.5" customHeight="1" x14ac:dyDescent="0.15">
      <c r="A44" s="62"/>
      <c r="B44" s="43"/>
      <c r="C44" s="62"/>
      <c r="D44" s="43"/>
      <c r="E44" s="43"/>
      <c r="F44" s="43"/>
      <c r="G44" s="43"/>
    </row>
    <row r="45" spans="1:7" ht="18" customHeight="1" x14ac:dyDescent="0.15">
      <c r="A45" s="61" t="s">
        <v>77</v>
      </c>
      <c r="B45" s="43"/>
      <c r="C45" s="62"/>
      <c r="D45" s="43"/>
      <c r="E45" s="43"/>
      <c r="F45" s="43"/>
      <c r="G45" s="43"/>
    </row>
    <row r="46" spans="1:7" ht="23.25" customHeight="1" thickBot="1" x14ac:dyDescent="0.2">
      <c r="A46" s="95" t="s">
        <v>78</v>
      </c>
      <c r="B46" s="95"/>
      <c r="C46" s="95"/>
      <c r="D46" s="51">
        <f>計算用ワークシート!B27/10000</f>
        <v>1350</v>
      </c>
      <c r="E46" s="35" t="s">
        <v>46</v>
      </c>
      <c r="F46" s="34"/>
      <c r="G46" s="34"/>
    </row>
    <row r="47" spans="1:7" ht="18" customHeight="1" thickTop="1" x14ac:dyDescent="0.15">
      <c r="A47" s="90" t="s">
        <v>51</v>
      </c>
      <c r="B47" s="90"/>
      <c r="C47" s="90"/>
      <c r="D47" s="53">
        <f>IF(計算用ワークシート!C21-計算用ワークシート!B22&lt;0,0,(計算用ワークシート!C21-計算用ワークシート!B22)/10000)</f>
        <v>0</v>
      </c>
      <c r="E47" s="54" t="s">
        <v>75</v>
      </c>
      <c r="F47" s="47"/>
      <c r="G47" s="47"/>
    </row>
    <row r="48" spans="1:7" x14ac:dyDescent="0.15">
      <c r="A48" s="91" t="s">
        <v>120</v>
      </c>
      <c r="B48" s="91"/>
      <c r="C48" s="91"/>
      <c r="D48" s="55">
        <f>計算用ワークシート!D21/10000</f>
        <v>675</v>
      </c>
      <c r="E48" s="56" t="s">
        <v>75</v>
      </c>
      <c r="F48" s="48"/>
      <c r="G48" s="48"/>
    </row>
    <row r="49" spans="1:7" ht="8.25" customHeight="1" x14ac:dyDescent="0.15">
      <c r="A49" s="62"/>
      <c r="B49" s="43"/>
      <c r="C49" s="62"/>
      <c r="D49" s="43"/>
      <c r="E49" s="43"/>
      <c r="F49" s="43"/>
      <c r="G49" s="43"/>
    </row>
    <row r="50" spans="1:7" x14ac:dyDescent="0.15">
      <c r="A50" s="62"/>
      <c r="B50" s="43"/>
      <c r="C50" s="62"/>
      <c r="D50" s="43"/>
      <c r="E50" s="43"/>
      <c r="F50" s="43"/>
      <c r="G50" s="74" t="s">
        <v>108</v>
      </c>
    </row>
  </sheetData>
  <sheetProtection algorithmName="SHA-512" hashValue="NXlbMv9bUe3PgtIf3ADgW8mulf0MtiQvKNB6eDoPiAomdroZ4ADhSebR9TrSk6fXFfilADwMjAr29y3Sk8HGbw==" saltValue="m22hDiVLFZQZaV1juKoeug==" spinCount="100000" sheet="1" formatCells="0" formatColumns="0" formatRows="0" insertColumns="0" insertRows="0" insertHyperlinks="0" deleteColumns="0" deleteRows="0" sort="0" autoFilter="0" pivotTables="0"/>
  <mergeCells count="24">
    <mergeCell ref="F30:G30"/>
    <mergeCell ref="F28:G28"/>
    <mergeCell ref="A2:C2"/>
    <mergeCell ref="A3:C3"/>
    <mergeCell ref="A4:C4"/>
    <mergeCell ref="A5:C5"/>
    <mergeCell ref="A6:C6"/>
    <mergeCell ref="A7:C7"/>
    <mergeCell ref="A9:C9"/>
    <mergeCell ref="A33:C33"/>
    <mergeCell ref="A37:C37"/>
    <mergeCell ref="A47:C47"/>
    <mergeCell ref="A48:C48"/>
    <mergeCell ref="D12:E12"/>
    <mergeCell ref="B13:B14"/>
    <mergeCell ref="B15:B19"/>
    <mergeCell ref="B20:B23"/>
    <mergeCell ref="B34:B36"/>
    <mergeCell ref="B24:B26"/>
    <mergeCell ref="B27:B28"/>
    <mergeCell ref="B29:B30"/>
    <mergeCell ref="B12:C12"/>
    <mergeCell ref="A46:C46"/>
    <mergeCell ref="B31:B32"/>
  </mergeCells>
  <phoneticPr fontId="8"/>
  <printOptions horizontalCentered="1"/>
  <pageMargins left="0.70866141732283472" right="0.70866141732283472" top="0.55118110236220474" bottom="0.59055118110236227" header="0.31496062992125984" footer="0.31496062992125984"/>
  <pageSetup paperSize="9" orientation="portrait" r:id="rId1"/>
  <headerFooter>
    <oddHeader>&amp;L&amp;"-,太字"&amp;12相続税額シミュレーション&amp;R&amp;D</oddHeader>
  </headerFooter>
  <ignoredErrors>
    <ignoredError sqref="D3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workbookViewId="0">
      <selection activeCell="C20" sqref="C20"/>
    </sheetView>
  </sheetViews>
  <sheetFormatPr defaultRowHeight="13.5" x14ac:dyDescent="0.15"/>
  <cols>
    <col min="1" max="1" width="19.75" style="2" customWidth="1"/>
    <col min="2" max="2" width="14" customWidth="1"/>
    <col min="3" max="3" width="12.25" customWidth="1"/>
    <col min="4" max="5" width="11.625" customWidth="1"/>
    <col min="6" max="6" width="12.625" customWidth="1"/>
    <col min="7" max="7" width="11.625" customWidth="1"/>
    <col min="8" max="8" width="12.25" customWidth="1"/>
    <col min="9" max="11" width="11.625" customWidth="1"/>
  </cols>
  <sheetData>
    <row r="1" spans="1:11" x14ac:dyDescent="0.15">
      <c r="B1" s="8" t="s">
        <v>7</v>
      </c>
    </row>
    <row r="2" spans="1:11" x14ac:dyDescent="0.15">
      <c r="B2" s="9" t="s">
        <v>10</v>
      </c>
      <c r="C2" s="9" t="s">
        <v>8</v>
      </c>
      <c r="D2" s="9" t="s">
        <v>9</v>
      </c>
    </row>
    <row r="3" spans="1:11" x14ac:dyDescent="0.15">
      <c r="B3" s="10">
        <v>0</v>
      </c>
      <c r="C3" s="11">
        <v>0.1</v>
      </c>
      <c r="D3" s="22">
        <v>0</v>
      </c>
    </row>
    <row r="4" spans="1:11" x14ac:dyDescent="0.15">
      <c r="B4" s="22">
        <v>10000000</v>
      </c>
      <c r="C4" s="11">
        <v>0.15</v>
      </c>
      <c r="D4" s="22">
        <v>500000</v>
      </c>
    </row>
    <row r="5" spans="1:11" x14ac:dyDescent="0.15">
      <c r="B5" s="22">
        <v>30000000</v>
      </c>
      <c r="C5" s="11">
        <v>0.2</v>
      </c>
      <c r="D5" s="22">
        <v>2000000</v>
      </c>
    </row>
    <row r="6" spans="1:11" x14ac:dyDescent="0.15">
      <c r="B6" s="22">
        <v>50000000</v>
      </c>
      <c r="C6" s="11">
        <v>0.3</v>
      </c>
      <c r="D6" s="22">
        <v>7000000</v>
      </c>
    </row>
    <row r="7" spans="1:11" x14ac:dyDescent="0.15">
      <c r="B7" s="22">
        <v>100000000</v>
      </c>
      <c r="C7" s="11">
        <v>0.4</v>
      </c>
      <c r="D7" s="22">
        <v>17000000</v>
      </c>
    </row>
    <row r="8" spans="1:11" x14ac:dyDescent="0.15">
      <c r="B8" s="22">
        <v>200000000</v>
      </c>
      <c r="C8" s="11">
        <v>0.45</v>
      </c>
      <c r="D8" s="22">
        <v>27000000</v>
      </c>
    </row>
    <row r="9" spans="1:11" x14ac:dyDescent="0.15">
      <c r="B9" s="22">
        <v>300000000</v>
      </c>
      <c r="C9" s="11">
        <v>0.5</v>
      </c>
      <c r="D9" s="22">
        <v>42000000</v>
      </c>
    </row>
    <row r="10" spans="1:11" x14ac:dyDescent="0.15">
      <c r="B10" s="22">
        <v>600000000</v>
      </c>
      <c r="C10" s="11">
        <v>0.55000000000000004</v>
      </c>
      <c r="D10" s="22">
        <v>72000000</v>
      </c>
    </row>
    <row r="12" spans="1:11" x14ac:dyDescent="0.15">
      <c r="A12" s="7" t="s">
        <v>6</v>
      </c>
    </row>
    <row r="13" spans="1:11" x14ac:dyDescent="0.15">
      <c r="A13" s="27"/>
      <c r="B13" s="9" t="s">
        <v>3</v>
      </c>
      <c r="C13" s="9" t="s">
        <v>0</v>
      </c>
      <c r="D13" s="9" t="s">
        <v>58</v>
      </c>
      <c r="E13" s="9" t="s">
        <v>59</v>
      </c>
      <c r="F13" s="9" t="s">
        <v>60</v>
      </c>
      <c r="G13" s="9" t="s">
        <v>61</v>
      </c>
      <c r="H13" s="9" t="s">
        <v>62</v>
      </c>
      <c r="I13" s="9" t="s">
        <v>63</v>
      </c>
      <c r="J13" s="9" t="s">
        <v>64</v>
      </c>
      <c r="K13" s="9" t="s">
        <v>65</v>
      </c>
    </row>
    <row r="14" spans="1:11" x14ac:dyDescent="0.15">
      <c r="A14" s="27" t="s">
        <v>79</v>
      </c>
      <c r="B14" s="15"/>
      <c r="C14" s="15">
        <f t="shared" ref="C14:K14" si="0">$B15*C18</f>
        <v>100000000</v>
      </c>
      <c r="D14" s="15">
        <f t="shared" si="0"/>
        <v>50000000</v>
      </c>
      <c r="E14" s="15">
        <f t="shared" si="0"/>
        <v>50000000</v>
      </c>
      <c r="F14" s="15">
        <f t="shared" si="0"/>
        <v>0</v>
      </c>
      <c r="G14" s="15">
        <f t="shared" si="0"/>
        <v>0</v>
      </c>
      <c r="H14" s="15">
        <f t="shared" si="0"/>
        <v>0</v>
      </c>
      <c r="I14" s="15">
        <f t="shared" si="0"/>
        <v>0</v>
      </c>
      <c r="J14" s="15">
        <f t="shared" si="0"/>
        <v>0</v>
      </c>
      <c r="K14" s="15">
        <f t="shared" si="0"/>
        <v>0</v>
      </c>
    </row>
    <row r="15" spans="1:11" x14ac:dyDescent="0.15">
      <c r="A15" s="27" t="s">
        <v>4</v>
      </c>
      <c r="B15" s="13">
        <f>ROUNDDOWN(相続税シミュレーション!D39*10000,-3)</f>
        <v>200000000</v>
      </c>
      <c r="C15" s="26"/>
      <c r="D15" s="26"/>
      <c r="E15" s="26"/>
      <c r="F15" s="26"/>
      <c r="G15" s="26"/>
      <c r="H15" s="26"/>
      <c r="I15" s="26"/>
      <c r="J15" s="26"/>
      <c r="K15" s="26"/>
    </row>
    <row r="16" spans="1:11" x14ac:dyDescent="0.15">
      <c r="A16" s="27" t="s">
        <v>2</v>
      </c>
      <c r="B16" s="23">
        <f>30000000+6000000*相続税シミュレーション!D2</f>
        <v>48000000</v>
      </c>
      <c r="C16" s="5"/>
      <c r="D16" s="5"/>
      <c r="E16" s="5"/>
      <c r="F16" s="5"/>
      <c r="G16" s="5"/>
      <c r="H16" s="5"/>
      <c r="I16" s="5"/>
      <c r="J16" s="5"/>
      <c r="K16" s="5"/>
    </row>
    <row r="17" spans="1:11" x14ac:dyDescent="0.15">
      <c r="A17" s="27" t="s">
        <v>5</v>
      </c>
      <c r="B17" s="14">
        <f>IF(B15&lt;B16,0,B15-B16)</f>
        <v>152000000</v>
      </c>
      <c r="C17" s="5"/>
      <c r="D17" s="5"/>
      <c r="E17" s="5"/>
      <c r="F17" s="5"/>
      <c r="G17" s="5"/>
      <c r="H17" s="5"/>
      <c r="I17" s="5"/>
      <c r="J17" s="5"/>
      <c r="K17" s="5"/>
    </row>
    <row r="18" spans="1:11" x14ac:dyDescent="0.15">
      <c r="A18" s="27" t="s">
        <v>1</v>
      </c>
      <c r="B18" s="49">
        <f>SUM(C18:K18)</f>
        <v>1</v>
      </c>
      <c r="C18" s="49">
        <f>相続税シミュレーション!F4</f>
        <v>0.5</v>
      </c>
      <c r="D18" s="49">
        <f>IF(相続税シミュレーション!$D5&lt;&gt;0,IF(相続税シミュレーション!$D5&lt;1,0,相続税シミュレーション!$G5),
IF(相続税シミュレーション!$D6&lt;&gt;0,IF(相続税シミュレーション!$D6&lt;1,0,相続税シミュレーション!$G6),
IF(相続税シミュレーション!$D7&lt;&gt;0,IF(相続税シミュレーション!$D7&lt;1,0,相続税シミュレーション!$G7))))</f>
        <v>0.25</v>
      </c>
      <c r="E18" s="49">
        <f>IF(相続税シミュレーション!$D5&lt;&gt;0,IF(相続税シミュレーション!$D5&lt;2,0,相続税シミュレーション!$G5),
IF(相続税シミュレーション!$D6&lt;&gt;0,IF(相続税シミュレーション!$D6&lt;2,0,相続税シミュレーション!$G6),
IF(相続税シミュレーション!$D7&lt;&gt;0,IF(相続税シミュレーション!$D7&lt;2,0,相続税シミュレーション!$G7))))</f>
        <v>0.25</v>
      </c>
      <c r="F18" s="49">
        <f>IF(相続税シミュレーション!$D5&lt;&gt;0,IF(相続税シミュレーション!$D5&lt;3,0,相続税シミュレーション!$G5),
IF(相続税シミュレーション!$D6&lt;&gt;0,IF(相続税シミュレーション!$D6&lt;3,0,相続税シミュレーション!$G6),
IF(相続税シミュレーション!$D7&lt;&gt;0,IF(相続税シミュレーション!$D7&lt;3,0,相続税シミュレーション!$G7))))</f>
        <v>0</v>
      </c>
      <c r="G18" s="49">
        <f>IF(相続税シミュレーション!$D5&lt;&gt;0,IF(相続税シミュレーション!$D5&lt;4,0,相続税シミュレーション!$G5),
IF(相続税シミュレーション!$D6&lt;&gt;0,IF(相続税シミュレーション!$D6&lt;4,0,相続税シミュレーション!$G6),
IF(相続税シミュレーション!$D7&lt;&gt;0,IF(相続税シミュレーション!$D7&lt;4,0,相続税シミュレーション!$G7))))</f>
        <v>0</v>
      </c>
      <c r="H18" s="49">
        <f>IF(相続税シミュレーション!$D5&lt;&gt;0,IF(相続税シミュレーション!$D5&lt;5,0,相続税シミュレーション!$G5),
IF(相続税シミュレーション!$D6&lt;&gt;0,IF(相続税シミュレーション!$D6&lt;5,0,相続税シミュレーション!$G6),
IF(相続税シミュレーション!$D7&lt;&gt;0,IF(相続税シミュレーション!$D7&lt;5,0,相続税シミュレーション!$G7))))</f>
        <v>0</v>
      </c>
      <c r="I18" s="49">
        <f>IF(相続税シミュレーション!$D5&lt;&gt;0,IF(相続税シミュレーション!$D5&lt;6,0,相続税シミュレーション!$G5),
IF(相続税シミュレーション!$D6&lt;&gt;0,IF(相続税シミュレーション!$D6&lt;6,0,相続税シミュレーション!$G6),
IF(相続税シミュレーション!$D7&lt;&gt;0,IF(相続税シミュレーション!$D7&lt;6,0,相続税シミュレーション!$G7))))</f>
        <v>0</v>
      </c>
      <c r="J18" s="49">
        <f>IF(相続税シミュレーション!$D5&lt;&gt;0,IF(相続税シミュレーション!$D5&lt;7,0,相続税シミュレーション!$G5),
IF(相続税シミュレーション!$D6&lt;&gt;0,IF(相続税シミュレーション!$D6&lt;7,0,相続税シミュレーション!$G6),
IF(相続税シミュレーション!$D7&lt;&gt;0,IF(相続税シミュレーション!$D7&lt;7,0,相続税シミュレーション!$G7))))</f>
        <v>0</v>
      </c>
      <c r="K18" s="49">
        <f>IF(相続税シミュレーション!$D5&lt;&gt;0,IF(相続税シミュレーション!$D5&lt;8,0,相続税シミュレーション!$G5),
IF(相続税シミュレーション!$D6&lt;&gt;0,IF(相続税シミュレーション!$D6&lt;8,0,相続税シミュレーション!$G6),
IF(相続税シミュレーション!$D7&lt;&gt;0,IF(相続税シミュレーション!$D7&lt;8,0,相続税シミュレーション!$G7))))</f>
        <v>0</v>
      </c>
    </row>
    <row r="19" spans="1:11" ht="27" x14ac:dyDescent="0.15">
      <c r="A19" s="27" t="s">
        <v>80</v>
      </c>
      <c r="B19" s="15"/>
      <c r="C19" s="15">
        <f t="shared" ref="C19:K19" si="1">ROUNDDOWN($B17*C18,-3)</f>
        <v>76000000</v>
      </c>
      <c r="D19" s="15">
        <f t="shared" si="1"/>
        <v>38000000</v>
      </c>
      <c r="E19" s="15">
        <f t="shared" si="1"/>
        <v>38000000</v>
      </c>
      <c r="F19" s="15">
        <f t="shared" si="1"/>
        <v>0</v>
      </c>
      <c r="G19" s="15">
        <f t="shared" si="1"/>
        <v>0</v>
      </c>
      <c r="H19" s="15">
        <f t="shared" si="1"/>
        <v>0</v>
      </c>
      <c r="I19" s="15">
        <f t="shared" si="1"/>
        <v>0</v>
      </c>
      <c r="J19" s="15">
        <f t="shared" si="1"/>
        <v>0</v>
      </c>
      <c r="K19" s="15">
        <f t="shared" si="1"/>
        <v>0</v>
      </c>
    </row>
    <row r="20" spans="1:11" x14ac:dyDescent="0.15">
      <c r="A20" s="27" t="s">
        <v>11</v>
      </c>
      <c r="B20" s="14">
        <f>ROUNDDOWN(SUM(C20:K20),-2)</f>
        <v>27000000</v>
      </c>
      <c r="C20" s="23">
        <f t="shared" ref="C20:K20" si="2">C19*VLOOKUP(C19,$B3:$D10,2,TRUE)-VLOOKUP(C19,$B3:$D10,3,TRUE)</f>
        <v>15800000</v>
      </c>
      <c r="D20" s="23">
        <f t="shared" si="2"/>
        <v>5600000</v>
      </c>
      <c r="E20" s="23">
        <f t="shared" si="2"/>
        <v>5600000</v>
      </c>
      <c r="F20" s="23">
        <f t="shared" si="2"/>
        <v>0</v>
      </c>
      <c r="G20" s="23">
        <f t="shared" si="2"/>
        <v>0</v>
      </c>
      <c r="H20" s="23">
        <f t="shared" si="2"/>
        <v>0</v>
      </c>
      <c r="I20" s="23">
        <f t="shared" si="2"/>
        <v>0</v>
      </c>
      <c r="J20" s="23">
        <f t="shared" si="2"/>
        <v>0</v>
      </c>
      <c r="K20" s="23">
        <f t="shared" si="2"/>
        <v>0</v>
      </c>
    </row>
    <row r="21" spans="1:11" x14ac:dyDescent="0.15">
      <c r="A21" s="27" t="s">
        <v>81</v>
      </c>
      <c r="B21" s="14"/>
      <c r="C21" s="23">
        <f t="shared" ref="C21:K21" si="3">$B20*C18</f>
        <v>13500000</v>
      </c>
      <c r="D21" s="23">
        <f t="shared" si="3"/>
        <v>6750000</v>
      </c>
      <c r="E21" s="23">
        <f t="shared" si="3"/>
        <v>6750000</v>
      </c>
      <c r="F21" s="23">
        <f t="shared" si="3"/>
        <v>0</v>
      </c>
      <c r="G21" s="23">
        <f t="shared" si="3"/>
        <v>0</v>
      </c>
      <c r="H21" s="23">
        <f t="shared" si="3"/>
        <v>0</v>
      </c>
      <c r="I21" s="23">
        <f t="shared" si="3"/>
        <v>0</v>
      </c>
      <c r="J21" s="23">
        <f t="shared" si="3"/>
        <v>0</v>
      </c>
      <c r="K21" s="23">
        <f t="shared" si="3"/>
        <v>0</v>
      </c>
    </row>
    <row r="22" spans="1:11" x14ac:dyDescent="0.15">
      <c r="A22" s="27" t="s">
        <v>82</v>
      </c>
      <c r="B22" s="14">
        <f>IF(C20&gt;F27,F27,C20)</f>
        <v>13500000</v>
      </c>
      <c r="C22" s="18"/>
      <c r="D22" s="6"/>
      <c r="E22" s="6"/>
      <c r="F22" s="6"/>
      <c r="G22" s="6"/>
      <c r="H22" s="6"/>
      <c r="I22" s="6"/>
      <c r="J22" s="6"/>
      <c r="K22" s="6"/>
    </row>
    <row r="23" spans="1:11" x14ac:dyDescent="0.15">
      <c r="A23" s="27" t="s">
        <v>83</v>
      </c>
      <c r="B23" s="5"/>
      <c r="C23" s="24"/>
      <c r="D23" s="25"/>
      <c r="E23" s="40" t="s">
        <v>14</v>
      </c>
      <c r="F23" s="40"/>
      <c r="G23" s="40"/>
      <c r="H23" s="40"/>
      <c r="I23" s="25"/>
      <c r="J23" s="25"/>
      <c r="K23" s="25"/>
    </row>
    <row r="24" spans="1:11" x14ac:dyDescent="0.15">
      <c r="A24" s="27" t="s">
        <v>84</v>
      </c>
      <c r="B24" s="5"/>
      <c r="C24" s="24"/>
      <c r="D24" s="25"/>
      <c r="E24" s="41" t="s">
        <v>15</v>
      </c>
      <c r="F24" s="40">
        <f>B15*相続税シミュレーション!F4</f>
        <v>100000000</v>
      </c>
      <c r="G24" s="40">
        <v>160000000</v>
      </c>
      <c r="H24" s="40">
        <f>IF(F24&gt;G24,F24,G24)</f>
        <v>160000000</v>
      </c>
      <c r="I24" s="25"/>
      <c r="J24" s="25"/>
      <c r="K24" s="25"/>
    </row>
    <row r="25" spans="1:11" x14ac:dyDescent="0.15">
      <c r="A25" s="27" t="s">
        <v>12</v>
      </c>
      <c r="B25" s="5"/>
      <c r="C25" s="24"/>
      <c r="D25" s="25"/>
      <c r="E25" s="41" t="s">
        <v>16</v>
      </c>
      <c r="F25" s="42">
        <f>C14</f>
        <v>100000000</v>
      </c>
      <c r="G25" s="43"/>
      <c r="H25" s="43"/>
      <c r="I25" s="25"/>
      <c r="J25" s="25"/>
      <c r="K25" s="25"/>
    </row>
    <row r="26" spans="1:11" ht="14.25" thickBot="1" x14ac:dyDescent="0.2">
      <c r="A26" s="20" t="s">
        <v>13</v>
      </c>
      <c r="B26" s="16"/>
      <c r="C26" s="19"/>
      <c r="D26" s="4"/>
      <c r="E26" s="44" t="s">
        <v>18</v>
      </c>
      <c r="F26" s="40">
        <f>IF(H24&gt;F25,F25,H24)</f>
        <v>100000000</v>
      </c>
      <c r="G26" s="45"/>
      <c r="H26" s="45"/>
      <c r="I26" s="4"/>
      <c r="J26" s="4"/>
      <c r="K26" s="4"/>
    </row>
    <row r="27" spans="1:11" x14ac:dyDescent="0.15">
      <c r="A27" s="21" t="s">
        <v>19</v>
      </c>
      <c r="B27" s="17">
        <f>ROUNDDOWN(B20-SUM(B22:B26),-2)</f>
        <v>13500000</v>
      </c>
      <c r="C27" s="19"/>
      <c r="D27" s="12"/>
      <c r="E27" s="44" t="s">
        <v>17</v>
      </c>
      <c r="F27" s="40">
        <f>IF(B15=0,0,B20*F26/B15)</f>
        <v>13500000</v>
      </c>
      <c r="G27" s="45"/>
      <c r="H27" s="45"/>
      <c r="I27" s="4"/>
      <c r="J27" s="4"/>
      <c r="K27" s="4"/>
    </row>
    <row r="28" spans="1:11" x14ac:dyDescent="0.15">
      <c r="B28" s="52"/>
      <c r="C28" s="4"/>
      <c r="D28" s="4"/>
      <c r="E28" s="4"/>
      <c r="F28" s="4"/>
      <c r="G28" s="4"/>
      <c r="H28" s="4"/>
      <c r="I28" s="4"/>
      <c r="J28" s="4"/>
      <c r="K28" s="4"/>
    </row>
    <row r="29" spans="1:11" x14ac:dyDescent="0.15">
      <c r="B29" s="4"/>
      <c r="C29" s="4"/>
      <c r="D29" s="4"/>
      <c r="E29" s="4"/>
      <c r="F29" s="4"/>
      <c r="G29" s="4"/>
      <c r="H29" s="4"/>
      <c r="I29" s="4"/>
      <c r="J29" s="4"/>
      <c r="K29" s="4"/>
    </row>
    <row r="30" spans="1:11" x14ac:dyDescent="0.15">
      <c r="B30" s="4"/>
      <c r="C30" s="4"/>
      <c r="D30" s="4"/>
      <c r="E30" s="4"/>
      <c r="F30" s="4"/>
      <c r="G30" s="4"/>
      <c r="H30" s="4"/>
      <c r="I30" s="4"/>
      <c r="J30" s="4"/>
      <c r="K30" s="4"/>
    </row>
    <row r="31" spans="1:11" x14ac:dyDescent="0.15">
      <c r="B31" s="4"/>
      <c r="C31" s="4"/>
      <c r="D31" s="4"/>
      <c r="G31" s="4"/>
      <c r="H31" s="4"/>
      <c r="I31" s="4"/>
      <c r="J31" s="4"/>
      <c r="K31" s="4"/>
    </row>
  </sheetData>
  <sheetProtection formatCells="0" formatColumns="0" formatRows="0" insertColumns="0" insertRows="0" insertHyperlinks="0" deleteColumns="0" deleteRows="0" sort="0" autoFilter="0" pivotTables="0"/>
  <phoneticPr fontId="8"/>
  <pageMargins left="0.75" right="0.75" top="1" bottom="1" header="0.51200000000000001" footer="0.51200000000000001"/>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相続税シミュレーション</vt:lpstr>
      <vt:lpstr>計算用ワークシート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SURPLUS</dc:creator>
  <cp:lastModifiedBy>Surplus-PC0</cp:lastModifiedBy>
  <cp:lastPrinted>2022-03-18T02:30:50Z</cp:lastPrinted>
  <dcterms:created xsi:type="dcterms:W3CDTF">2008-10-10T05:20:36Z</dcterms:created>
  <dcterms:modified xsi:type="dcterms:W3CDTF">2022-03-23T02:27:00Z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-164326214</vt:i4>
  </property>
  <property fmtid="{D5CDD505-2E9C-101B-9397-08002B2CF9AE}" pid="3" name="_EmailSubject">
    <vt:lpwstr>てすと</vt:lpwstr>
  </property>
  <property fmtid="{D5CDD505-2E9C-101B-9397-08002B2CF9AE}" pid="4" name="_ReviewingToolsShownOnce">
    <vt:lpwstr/>
  </property>
</Properties>
</file>